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6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7.xml" ContentType="application/vnd.openxmlformats-officedocument.drawingml.chartshapes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8.xml" ContentType="application/vnd.openxmlformats-officedocument.drawingml.chartshapes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9.xml" ContentType="application/vnd.openxmlformats-officedocument.drawingml.chartshapes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0.xml" ContentType="application/vnd.openxmlformats-officedocument.drawingml.chartshapes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1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2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3.xml" ContentType="application/vnd.openxmlformats-officedocument.drawingml.chartshapes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14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5.xml" ContentType="application/vnd.openxmlformats-officedocument.drawingml.chartshapes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16.xml" ContentType="application/vnd.openxmlformats-officedocument.drawingml.chartshapes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17.xml" ContentType="application/vnd.openxmlformats-officedocument.drawingml.chartshapes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18.xml" ContentType="application/vnd.openxmlformats-officedocument.drawingml.chartshapes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19.xml" ContentType="application/vnd.openxmlformats-officedocument.drawing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20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theme/themeOverride1.xml" ContentType="application/vnd.openxmlformats-officedocument.themeOverrid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theme/themeOverride2.xml" ContentType="application/vnd.openxmlformats-officedocument.themeOverrid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theme/themeOverride3.xml" ContentType="application/vnd.openxmlformats-officedocument.themeOverride+xml"/>
  <Override PartName="/xl/drawings/drawing21.xml" ContentType="application/vnd.openxmlformats-officedocument.drawing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theme/themeOverride4.xml" ContentType="application/vnd.openxmlformats-officedocument.themeOverrid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theme/themeOverride5.xml" ContentType="application/vnd.openxmlformats-officedocument.themeOverrid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theme/themeOverride6.xml" ContentType="application/vnd.openxmlformats-officedocument.themeOverrid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theme/themeOverride7.xml" ContentType="application/vnd.openxmlformats-officedocument.themeOverrid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theme/themeOverride8.xml" ContentType="application/vnd.openxmlformats-officedocument.themeOverrid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theme/themeOverride9.xml" ContentType="application/vnd.openxmlformats-officedocument.themeOverrid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theme/themeOverride10.xml" ContentType="application/vnd.openxmlformats-officedocument.themeOverrid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theme/themeOverride11.xml" ContentType="application/vnd.openxmlformats-officedocument.themeOverrid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theme/themeOverride12.xml" ContentType="application/vnd.openxmlformats-officedocument.themeOverrid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theme/themeOverride13.xml" ContentType="application/vnd.openxmlformats-officedocument.themeOverride+xml"/>
  <Override PartName="/xl/charts/chart63.xml" ContentType="application/vnd.openxmlformats-officedocument.drawingml.chart+xml"/>
  <Override PartName="/xl/theme/themeOverride14.xml" ContentType="application/vnd.openxmlformats-officedocument.themeOverride+xml"/>
  <Override PartName="/xl/drawings/drawing22.xml" ContentType="application/vnd.openxmlformats-officedocument.drawing+xml"/>
  <Override PartName="/xl/charts/chart64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theme/themeOverride15.xml" ContentType="application/vnd.openxmlformats-officedocument.themeOverride+xml"/>
  <Override PartName="/xl/charts/chart65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theme/themeOverride16.xml" ContentType="application/vnd.openxmlformats-officedocument.themeOverride+xml"/>
  <Override PartName="/xl/charts/chart66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theme/themeOverride17.xml" ContentType="application/vnd.openxmlformats-officedocument.themeOverride+xml"/>
  <Override PartName="/xl/charts/chart67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theme/themeOverride18.xml" ContentType="application/vnd.openxmlformats-officedocument.themeOverride+xml"/>
  <Override PartName="/xl/charts/chart68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theme/themeOverride19.xml" ContentType="application/vnd.openxmlformats-officedocument.themeOverride+xml"/>
  <Override PartName="/xl/charts/chart69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theme/themeOverride20.xml" ContentType="application/vnd.openxmlformats-officedocument.themeOverride+xml"/>
  <Override PartName="/xl/charts/chart70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theme/themeOverride21.xml" ContentType="application/vnd.openxmlformats-officedocument.themeOverride+xml"/>
  <Override PartName="/xl/charts/chart71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2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3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theme/themeOverride22.xml" ContentType="application/vnd.openxmlformats-officedocument.themeOverride+xml"/>
  <Override PartName="/xl/charts/chart74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theme/themeOverride23.xml" ContentType="application/vnd.openxmlformats-officedocument.themeOverride+xml"/>
  <Override PartName="/xl/drawings/drawing23.xml" ContentType="application/vnd.openxmlformats-officedocument.drawing+xml"/>
  <Override PartName="/xl/charts/chart75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theme/themeOverride24.xml" ContentType="application/vnd.openxmlformats-officedocument.themeOverride+xml"/>
  <Override PartName="/xl/charts/chart76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theme/themeOverride25.xml" ContentType="application/vnd.openxmlformats-officedocument.themeOverride+xml"/>
  <Override PartName="/xl/charts/chart77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theme/themeOverride26.xml" ContentType="application/vnd.openxmlformats-officedocument.themeOverride+xml"/>
  <Override PartName="/xl/charts/chart78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theme/themeOverride27.xml" ContentType="application/vnd.openxmlformats-officedocument.themeOverride+xml"/>
  <Override PartName="/xl/charts/chart79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80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1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2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drawings/drawing24.xml" ContentType="application/vnd.openxmlformats-officedocument.drawing+xml"/>
  <Override PartName="/xl/charts/chart83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theme/themeOverride28.xml" ContentType="application/vnd.openxmlformats-officedocument.themeOverride+xml"/>
  <Override PartName="/xl/charts/chart84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5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theme/themeOverride29.xml" ContentType="application/vnd.openxmlformats-officedocument.themeOverride+xml"/>
  <Override PartName="/xl/charts/chart86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theme/themeOverride30.xml" ContentType="application/vnd.openxmlformats-officedocument.themeOverride+xml"/>
  <Override PartName="/xl/drawings/drawing25.xml" ContentType="application/vnd.openxmlformats-officedocument.drawing+xml"/>
  <Override PartName="/xl/charts/chart87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 defaultThemeVersion="124226"/>
  <xr:revisionPtr revIDLastSave="0" documentId="13_ncr:1_{92A74975-B56C-4CAD-89C0-600171487DC3}" xr6:coauthVersionLast="36" xr6:coauthVersionMax="45" xr10:uidLastSave="{00000000-0000-0000-0000-000000000000}"/>
  <bookViews>
    <workbookView minimized="1" xWindow="0" yWindow="465" windowWidth="28800" windowHeight="15960" tabRatio="881" firstSheet="1" activeTab="1" xr2:uid="{00000000-000D-0000-FFFF-FFFF00000000}"/>
  </bookViews>
  <sheets>
    <sheet name="fpga gpu glops trend" sheetId="50" r:id="rId1"/>
    <sheet name="CPU_Horiz_word" sheetId="36" r:id="rId2"/>
    <sheet name="byteslice" sheetId="37" r:id="rId3"/>
    <sheet name="cpu_memory_bandwidth" sheetId="35" r:id="rId4"/>
    <sheet name="cost_model_time" sheetId="38" r:id="rId5"/>
    <sheet name="cost_model_memory" sheetId="41" r:id="rId6"/>
    <sheet name="performance of TPC-H" sheetId="39" r:id="rId7"/>
    <sheet name="2-3-4_comparison" sheetId="51" r:id="rId8"/>
    <sheet name="4_column_comparsion" sheetId="45" r:id="rId9"/>
    <sheet name="4_column_comparsion_complex" sheetId="48" r:id="rId10"/>
    <sheet name="2_column_comparason" sheetId="43" r:id="rId11"/>
    <sheet name="3_column_comparison" sheetId="44" r:id="rId12"/>
    <sheet name="synthesized_result_sum" sheetId="49" r:id="rId13"/>
    <sheet name="1_column_width_prefetch" sheetId="42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9" i="43" l="1"/>
  <c r="AG5" i="38" l="1"/>
  <c r="AG6" i="38"/>
  <c r="AG7" i="38"/>
  <c r="AG8" i="38"/>
  <c r="AG9" i="38"/>
  <c r="AG10" i="38"/>
  <c r="AG11" i="38"/>
  <c r="AG12" i="38"/>
  <c r="AG13" i="38"/>
  <c r="AG14" i="38"/>
  <c r="AG15" i="38"/>
  <c r="AG16" i="38"/>
  <c r="AG17" i="38"/>
  <c r="AG18" i="38"/>
  <c r="AG19" i="38"/>
  <c r="AG20" i="38"/>
  <c r="AG21" i="38"/>
  <c r="AG22" i="38"/>
  <c r="AG23" i="38"/>
  <c r="AG24" i="38"/>
  <c r="AG25" i="38"/>
  <c r="AG26" i="38"/>
  <c r="AG27" i="38"/>
  <c r="AG28" i="38"/>
  <c r="AG29" i="38"/>
  <c r="AG30" i="38"/>
  <c r="AG31" i="38"/>
  <c r="AG32" i="38"/>
  <c r="AG33" i="38"/>
  <c r="AG34" i="38"/>
  <c r="AG35" i="38"/>
  <c r="AG36" i="38"/>
  <c r="AG37" i="38"/>
  <c r="AG38" i="38"/>
  <c r="AG39" i="38"/>
  <c r="AG40" i="38"/>
  <c r="AG41" i="38"/>
  <c r="AG42" i="38"/>
  <c r="AG43" i="38"/>
  <c r="AG44" i="38"/>
  <c r="AG45" i="38"/>
  <c r="AG46" i="38"/>
  <c r="AG47" i="38"/>
  <c r="AG48" i="38"/>
  <c r="AG49" i="38"/>
  <c r="AG50" i="38"/>
  <c r="AG51" i="38"/>
  <c r="AG52" i="38"/>
  <c r="AG53" i="38"/>
  <c r="AG54" i="38"/>
  <c r="AG55" i="38"/>
  <c r="AG56" i="38"/>
  <c r="AG57" i="38"/>
  <c r="AG58" i="38"/>
  <c r="AG59" i="38"/>
  <c r="AG60" i="38"/>
  <c r="AG61" i="38"/>
  <c r="AG62" i="38"/>
  <c r="AG63" i="38"/>
  <c r="AG64" i="38"/>
  <c r="AG65" i="38"/>
  <c r="AG66" i="38"/>
  <c r="AG67" i="38"/>
  <c r="AG68" i="38"/>
  <c r="AG69" i="38"/>
  <c r="AG70" i="38"/>
  <c r="AG71" i="38"/>
  <c r="AG72" i="38"/>
  <c r="AG73" i="38"/>
  <c r="AG74" i="38"/>
  <c r="AG75" i="38"/>
  <c r="AG76" i="38"/>
  <c r="AG77" i="38"/>
  <c r="AG78" i="38"/>
  <c r="AG79" i="38"/>
  <c r="AG80" i="38"/>
  <c r="AG81" i="38"/>
  <c r="AG82" i="38"/>
  <c r="AG83" i="38"/>
  <c r="AG84" i="38"/>
  <c r="AG85" i="38"/>
  <c r="AG86" i="38"/>
  <c r="AG87" i="38"/>
  <c r="AG88" i="38"/>
  <c r="AG89" i="38"/>
  <c r="AG90" i="38"/>
  <c r="AG91" i="38"/>
  <c r="AG92" i="38"/>
  <c r="AG93" i="38"/>
  <c r="AG94" i="38"/>
  <c r="AG95" i="38"/>
  <c r="AG96" i="38"/>
  <c r="AG97" i="38"/>
  <c r="AG98" i="38"/>
  <c r="AG99" i="38"/>
  <c r="AG100" i="38"/>
  <c r="AG101" i="38"/>
  <c r="AG102" i="38"/>
  <c r="AG103" i="38"/>
  <c r="AG4" i="38"/>
  <c r="AW153" i="38" l="1"/>
  <c r="BC47" i="41" l="1"/>
  <c r="BD47" i="41"/>
  <c r="BE47" i="41"/>
  <c r="BF47" i="41"/>
  <c r="BG47" i="41"/>
  <c r="BH47" i="41"/>
  <c r="AY47" i="41"/>
  <c r="AZ47" i="41"/>
  <c r="BA47" i="41"/>
  <c r="AR47" i="41"/>
  <c r="AS47" i="41"/>
  <c r="AT47" i="41"/>
  <c r="AU47" i="41"/>
  <c r="AV47" i="41"/>
  <c r="AW47" i="41"/>
  <c r="AX47" i="41"/>
  <c r="AK49" i="41"/>
  <c r="AL49" i="41"/>
  <c r="AM49" i="41"/>
  <c r="AN49" i="41"/>
  <c r="AO49" i="41"/>
  <c r="AK50" i="41"/>
  <c r="AL50" i="41"/>
  <c r="AM50" i="41"/>
  <c r="AN50" i="41"/>
  <c r="AO50" i="41"/>
  <c r="AK51" i="41"/>
  <c r="AL51" i="41"/>
  <c r="AM51" i="41"/>
  <c r="AN51" i="41"/>
  <c r="AO51" i="41"/>
  <c r="AJ50" i="41"/>
  <c r="AJ51" i="41"/>
  <c r="AJ49" i="41"/>
  <c r="AK48" i="41"/>
  <c r="AL48" i="41"/>
  <c r="AM48" i="41"/>
  <c r="AN48" i="41"/>
  <c r="AO48" i="41"/>
  <c r="AJ48" i="41"/>
  <c r="AK47" i="41"/>
  <c r="AL47" i="41"/>
  <c r="AM47" i="41"/>
  <c r="AN47" i="41"/>
  <c r="AO47" i="41"/>
  <c r="AP47" i="41"/>
  <c r="AQ47" i="41"/>
  <c r="AJ47" i="41"/>
  <c r="G133" i="39" l="1"/>
  <c r="H133" i="39"/>
  <c r="I133" i="39"/>
  <c r="J133" i="39"/>
  <c r="K133" i="39"/>
  <c r="L133" i="39"/>
  <c r="M133" i="39"/>
  <c r="N133" i="39"/>
  <c r="O133" i="39"/>
  <c r="P133" i="39"/>
  <c r="Q133" i="39"/>
  <c r="G134" i="39"/>
  <c r="H134" i="39"/>
  <c r="I134" i="39"/>
  <c r="J134" i="39"/>
  <c r="K134" i="39"/>
  <c r="L134" i="39"/>
  <c r="M134" i="39"/>
  <c r="N134" i="39"/>
  <c r="O134" i="39"/>
  <c r="P134" i="39"/>
  <c r="Q134" i="39"/>
  <c r="G135" i="39"/>
  <c r="H135" i="39"/>
  <c r="I135" i="39"/>
  <c r="J135" i="39"/>
  <c r="K135" i="39"/>
  <c r="L135" i="39"/>
  <c r="M135" i="39"/>
  <c r="N135" i="39"/>
  <c r="O135" i="39"/>
  <c r="P135" i="39"/>
  <c r="Q135" i="39"/>
  <c r="F134" i="39"/>
  <c r="F135" i="39"/>
  <c r="F133" i="39"/>
  <c r="M56" i="39" l="1"/>
  <c r="F87" i="39" l="1"/>
  <c r="G87" i="39"/>
  <c r="H87" i="39"/>
  <c r="I87" i="39"/>
  <c r="J87" i="39"/>
  <c r="E87" i="39"/>
  <c r="E58" i="39"/>
  <c r="AH155" i="41"/>
  <c r="AI155" i="41"/>
  <c r="AJ155" i="41"/>
  <c r="AK155" i="41"/>
  <c r="AL155" i="41"/>
  <c r="AM155" i="41"/>
  <c r="AN155" i="41"/>
  <c r="AF104" i="41"/>
  <c r="AF155" i="41" s="1"/>
  <c r="AG104" i="41"/>
  <c r="AG155" i="41" s="1"/>
  <c r="AX107" i="38"/>
  <c r="BL107" i="38" s="1"/>
  <c r="BL114" i="38"/>
  <c r="AX109" i="38"/>
  <c r="BL109" i="38" s="1"/>
  <c r="AX110" i="38"/>
  <c r="BL110" i="38" s="1"/>
  <c r="AX111" i="38"/>
  <c r="BL111" i="38" s="1"/>
  <c r="AX112" i="38"/>
  <c r="BL112" i="38" s="1"/>
  <c r="AX113" i="38"/>
  <c r="BL113" i="38" s="1"/>
  <c r="AX114" i="38"/>
  <c r="AX108" i="38"/>
  <c r="BL108" i="38" s="1"/>
  <c r="BK103" i="38"/>
  <c r="BK104" i="38"/>
  <c r="BK105" i="38"/>
  <c r="BK106" i="38"/>
  <c r="P69" i="43"/>
  <c r="Q69" i="43"/>
  <c r="R69" i="43"/>
  <c r="S69" i="43"/>
  <c r="T69" i="43"/>
  <c r="U69" i="43"/>
  <c r="V69" i="43"/>
  <c r="W69" i="43"/>
  <c r="X69" i="43"/>
  <c r="Y69" i="43"/>
  <c r="Z69" i="43"/>
  <c r="Q68" i="43"/>
  <c r="R68" i="43"/>
  <c r="S68" i="43"/>
  <c r="T68" i="43"/>
  <c r="U68" i="43"/>
  <c r="V68" i="43"/>
  <c r="W68" i="43"/>
  <c r="X68" i="43"/>
  <c r="Y68" i="43"/>
  <c r="Z68" i="43"/>
  <c r="P68" i="43"/>
  <c r="D69" i="43"/>
  <c r="E69" i="43"/>
  <c r="F69" i="43"/>
  <c r="G69" i="43"/>
  <c r="H69" i="43"/>
  <c r="I69" i="43"/>
  <c r="J69" i="43"/>
  <c r="K69" i="43"/>
  <c r="L69" i="43"/>
  <c r="M69" i="43"/>
  <c r="D54" i="43"/>
  <c r="D59" i="43" s="1"/>
  <c r="D68" i="43" s="1"/>
  <c r="E54" i="43"/>
  <c r="E59" i="43" s="1"/>
  <c r="E68" i="43" s="1"/>
  <c r="F54" i="43"/>
  <c r="F59" i="43" s="1"/>
  <c r="F68" i="43" s="1"/>
  <c r="G54" i="43"/>
  <c r="G59" i="43" s="1"/>
  <c r="G68" i="43" s="1"/>
  <c r="H54" i="43"/>
  <c r="H59" i="43" s="1"/>
  <c r="H68" i="43" s="1"/>
  <c r="I54" i="43"/>
  <c r="I59" i="43" s="1"/>
  <c r="J54" i="43"/>
  <c r="J59" i="43" s="1"/>
  <c r="K54" i="43"/>
  <c r="K59" i="43" s="1"/>
  <c r="L54" i="43"/>
  <c r="L59" i="43" s="1"/>
  <c r="M54" i="43"/>
  <c r="M59" i="43" s="1"/>
  <c r="C54" i="43"/>
  <c r="C59" i="43" s="1"/>
  <c r="C68" i="43" s="1"/>
  <c r="J58" i="43"/>
  <c r="K58" i="43"/>
  <c r="L58" i="43"/>
  <c r="M58" i="43"/>
  <c r="I58" i="43"/>
  <c r="AX128" i="38"/>
  <c r="AX127" i="38"/>
  <c r="J68" i="43" l="1"/>
  <c r="L68" i="43"/>
  <c r="AX129" i="38"/>
  <c r="K68" i="43"/>
  <c r="K71" i="43" s="1"/>
  <c r="M68" i="43"/>
  <c r="M71" i="43" s="1"/>
  <c r="I68" i="43"/>
  <c r="I71" i="43" s="1"/>
  <c r="L71" i="43"/>
  <c r="L70" i="43"/>
  <c r="C71" i="43"/>
  <c r="C70" i="43"/>
  <c r="J71" i="43"/>
  <c r="J70" i="43"/>
  <c r="F71" i="43"/>
  <c r="F70" i="43"/>
  <c r="H70" i="43"/>
  <c r="H71" i="43"/>
  <c r="D70" i="43"/>
  <c r="D71" i="43"/>
  <c r="G71" i="43"/>
  <c r="G70" i="43"/>
  <c r="E71" i="43"/>
  <c r="E70" i="43"/>
  <c r="B94" i="45"/>
  <c r="C33" i="48"/>
  <c r="D33" i="48"/>
  <c r="E33" i="48"/>
  <c r="F33" i="48"/>
  <c r="G33" i="48"/>
  <c r="H33" i="48"/>
  <c r="I33" i="48"/>
  <c r="J33" i="48"/>
  <c r="B33" i="48"/>
  <c r="B90" i="48"/>
  <c r="K70" i="43" l="1"/>
  <c r="I70" i="43"/>
  <c r="M70" i="43"/>
  <c r="C91" i="48"/>
  <c r="D91" i="48"/>
  <c r="E91" i="48"/>
  <c r="F91" i="48"/>
  <c r="G91" i="48"/>
  <c r="H91" i="48"/>
  <c r="I91" i="48"/>
  <c r="J91" i="48"/>
  <c r="B91" i="48"/>
  <c r="C94" i="45"/>
  <c r="D94" i="45"/>
  <c r="E94" i="45"/>
  <c r="F94" i="45"/>
  <c r="G94" i="45"/>
  <c r="H94" i="45"/>
  <c r="I94" i="45"/>
  <c r="J94" i="45"/>
  <c r="C90" i="48"/>
  <c r="D90" i="48"/>
  <c r="E90" i="48"/>
  <c r="F90" i="48"/>
  <c r="G90" i="48"/>
  <c r="H90" i="48"/>
  <c r="I90" i="48"/>
  <c r="J90" i="48"/>
  <c r="C40" i="45"/>
  <c r="D40" i="45"/>
  <c r="E40" i="45"/>
  <c r="F40" i="45"/>
  <c r="G40" i="45"/>
  <c r="H40" i="45"/>
  <c r="I40" i="45"/>
  <c r="J40" i="45"/>
  <c r="M55" i="39"/>
  <c r="N55" i="39"/>
  <c r="O55" i="39"/>
  <c r="P55" i="39"/>
  <c r="Q55" i="39"/>
  <c r="R55" i="39"/>
  <c r="N56" i="39"/>
  <c r="O56" i="39"/>
  <c r="P56" i="39"/>
  <c r="Q56" i="39"/>
  <c r="R56" i="39"/>
  <c r="N54" i="39"/>
  <c r="O54" i="39"/>
  <c r="P54" i="39"/>
  <c r="Q54" i="39"/>
  <c r="R54" i="39"/>
  <c r="M54" i="39"/>
  <c r="F58" i="39"/>
  <c r="G58" i="39"/>
  <c r="H58" i="39"/>
  <c r="I58" i="39"/>
  <c r="J58" i="39"/>
  <c r="E59" i="39"/>
  <c r="F59" i="39"/>
  <c r="G59" i="39"/>
  <c r="H59" i="39"/>
  <c r="I59" i="39"/>
  <c r="J59" i="39"/>
  <c r="M61" i="48" l="1"/>
  <c r="Q61" i="48" s="1"/>
  <c r="M62" i="48"/>
  <c r="M60" i="48"/>
  <c r="Q60" i="48" s="1"/>
  <c r="P62" i="48"/>
  <c r="P69" i="45"/>
  <c r="M68" i="45"/>
  <c r="Q68" i="45" s="1"/>
  <c r="M69" i="45"/>
  <c r="M67" i="45"/>
  <c r="Q67" i="45" s="1"/>
  <c r="C82" i="48"/>
  <c r="D82" i="48"/>
  <c r="E82" i="48"/>
  <c r="F82" i="48"/>
  <c r="G82" i="48"/>
  <c r="H82" i="48"/>
  <c r="I82" i="48"/>
  <c r="B82" i="48"/>
  <c r="C88" i="45"/>
  <c r="D88" i="45"/>
  <c r="E88" i="45"/>
  <c r="F88" i="45"/>
  <c r="G88" i="45"/>
  <c r="H88" i="45"/>
  <c r="I88" i="45"/>
  <c r="C57" i="48"/>
  <c r="D57" i="48"/>
  <c r="E57" i="48"/>
  <c r="F57" i="48"/>
  <c r="G57" i="48"/>
  <c r="H57" i="48"/>
  <c r="I57" i="48"/>
  <c r="J57" i="48"/>
  <c r="B57" i="48"/>
  <c r="C63" i="45"/>
  <c r="D63" i="45"/>
  <c r="E63" i="45"/>
  <c r="F63" i="45"/>
  <c r="G63" i="45"/>
  <c r="H63" i="45"/>
  <c r="I63" i="45"/>
  <c r="B63" i="45"/>
  <c r="E131" i="41"/>
  <c r="I131" i="41"/>
  <c r="E130" i="41"/>
  <c r="D130" i="41"/>
  <c r="M128" i="41"/>
  <c r="M131" i="41" s="1"/>
  <c r="E128" i="41"/>
  <c r="F128" i="41"/>
  <c r="F131" i="41" s="1"/>
  <c r="G128" i="41"/>
  <c r="G131" i="41" s="1"/>
  <c r="H128" i="41"/>
  <c r="H131" i="41" s="1"/>
  <c r="I128" i="41"/>
  <c r="I130" i="41" s="1"/>
  <c r="J128" i="41"/>
  <c r="J131" i="41" s="1"/>
  <c r="K128" i="41"/>
  <c r="K131" i="41" s="1"/>
  <c r="L128" i="41"/>
  <c r="L131" i="41" s="1"/>
  <c r="D128" i="41"/>
  <c r="D131" i="41" s="1"/>
  <c r="D103" i="41"/>
  <c r="E103" i="41"/>
  <c r="F103" i="41"/>
  <c r="G103" i="41"/>
  <c r="G189" i="41" s="1"/>
  <c r="H103" i="41"/>
  <c r="H189" i="41" s="1"/>
  <c r="I103" i="41"/>
  <c r="I189" i="41" s="1"/>
  <c r="J103" i="41"/>
  <c r="J189" i="41" s="1"/>
  <c r="K103" i="41"/>
  <c r="K189" i="41" s="1"/>
  <c r="L103" i="41"/>
  <c r="L189" i="41" s="1"/>
  <c r="K190" i="41" s="1"/>
  <c r="M103" i="41"/>
  <c r="F106" i="41"/>
  <c r="G106" i="41"/>
  <c r="D106" i="41"/>
  <c r="D105" i="41"/>
  <c r="E154" i="41" l="1"/>
  <c r="E189" i="41"/>
  <c r="J190" i="41"/>
  <c r="I190" i="41" s="1"/>
  <c r="H190" i="41" s="1"/>
  <c r="G190" i="41" s="1"/>
  <c r="F190" i="41" s="1"/>
  <c r="E190" i="41" s="1"/>
  <c r="D190" i="41" s="1"/>
  <c r="D154" i="41"/>
  <c r="D189" i="41"/>
  <c r="Q69" i="45"/>
  <c r="F130" i="41"/>
  <c r="F154" i="41"/>
  <c r="F189" i="41"/>
  <c r="M154" i="41"/>
  <c r="M189" i="41"/>
  <c r="M130" i="41"/>
  <c r="M106" i="41"/>
  <c r="E105" i="41"/>
  <c r="Q62" i="48"/>
  <c r="M105" i="41"/>
  <c r="F105" i="41"/>
  <c r="J130" i="41"/>
  <c r="I105" i="41"/>
  <c r="I154" i="41"/>
  <c r="L106" i="41"/>
  <c r="L154" i="41"/>
  <c r="H105" i="41"/>
  <c r="H154" i="41"/>
  <c r="K106" i="41"/>
  <c r="K154" i="41"/>
  <c r="G105" i="41"/>
  <c r="G154" i="41"/>
  <c r="L130" i="41"/>
  <c r="H130" i="41"/>
  <c r="E106" i="41"/>
  <c r="J106" i="41"/>
  <c r="J154" i="41"/>
  <c r="K130" i="41"/>
  <c r="G130" i="41"/>
  <c r="J105" i="41"/>
  <c r="I106" i="41"/>
  <c r="L105" i="41"/>
  <c r="H106" i="41"/>
  <c r="K105" i="41"/>
  <c r="D104" i="41"/>
  <c r="E104" i="41"/>
  <c r="F104" i="41"/>
  <c r="G104" i="41"/>
  <c r="H104" i="41"/>
  <c r="I104" i="41"/>
  <c r="J104" i="41"/>
  <c r="K104" i="41"/>
  <c r="L104" i="41"/>
  <c r="M104" i="41"/>
  <c r="M192" i="41" s="1"/>
  <c r="N104" i="41"/>
  <c r="N192" i="41" s="1"/>
  <c r="O104" i="41"/>
  <c r="O192" i="41" s="1"/>
  <c r="P104" i="41"/>
  <c r="P192" i="41" s="1"/>
  <c r="Q104" i="41"/>
  <c r="Q192" i="41" s="1"/>
  <c r="R104" i="41"/>
  <c r="R192" i="41" s="1"/>
  <c r="S104" i="41"/>
  <c r="S192" i="41" s="1"/>
  <c r="T104" i="41"/>
  <c r="T192" i="41" s="1"/>
  <c r="U104" i="41"/>
  <c r="U192" i="41" s="1"/>
  <c r="V104" i="41"/>
  <c r="V192" i="41" s="1"/>
  <c r="W104" i="41"/>
  <c r="W192" i="41" s="1"/>
  <c r="X104" i="41"/>
  <c r="X192" i="41" s="1"/>
  <c r="Y104" i="41"/>
  <c r="Z104" i="41"/>
  <c r="AA104" i="41"/>
  <c r="AB104" i="41"/>
  <c r="AC104" i="41"/>
  <c r="AD104" i="41"/>
  <c r="AE104" i="41"/>
  <c r="W103" i="41"/>
  <c r="W189" i="41" s="1"/>
  <c r="X103" i="41"/>
  <c r="X189" i="41" s="1"/>
  <c r="Y103" i="41"/>
  <c r="Z103" i="41"/>
  <c r="AA103" i="41"/>
  <c r="AB103" i="41"/>
  <c r="AC103" i="41"/>
  <c r="AD103" i="41"/>
  <c r="AE103" i="41"/>
  <c r="AI110" i="38"/>
  <c r="AI111" i="38"/>
  <c r="AI112" i="38"/>
  <c r="AI113" i="38"/>
  <c r="AI114" i="38"/>
  <c r="AI115" i="38"/>
  <c r="AI116" i="38"/>
  <c r="AI117" i="38"/>
  <c r="AI118" i="38"/>
  <c r="AI119" i="38"/>
  <c r="AI120" i="38"/>
  <c r="AI121" i="38"/>
  <c r="AI122" i="38"/>
  <c r="AI123" i="38"/>
  <c r="AI124" i="38"/>
  <c r="AI125" i="38"/>
  <c r="AI126" i="38"/>
  <c r="AI127" i="38"/>
  <c r="AI128" i="38"/>
  <c r="AI129" i="38"/>
  <c r="AI109" i="38"/>
  <c r="AJ110" i="38"/>
  <c r="AJ111" i="38"/>
  <c r="AJ112" i="38"/>
  <c r="AJ113" i="38"/>
  <c r="AJ114" i="38"/>
  <c r="AJ115" i="38"/>
  <c r="AJ116" i="38"/>
  <c r="AJ117" i="38"/>
  <c r="AJ118" i="38"/>
  <c r="AJ119" i="38"/>
  <c r="AJ120" i="38"/>
  <c r="AJ121" i="38"/>
  <c r="AJ122" i="38"/>
  <c r="AJ123" i="38"/>
  <c r="AJ124" i="38"/>
  <c r="AJ125" i="38"/>
  <c r="AJ126" i="38"/>
  <c r="AJ127" i="38"/>
  <c r="AJ128" i="38"/>
  <c r="AJ129" i="38"/>
  <c r="AJ109" i="38"/>
  <c r="AJ104" i="38"/>
  <c r="AW103" i="38"/>
  <c r="AX103" i="38" s="1"/>
  <c r="BL103" i="38" s="1"/>
  <c r="AW104" i="38"/>
  <c r="AX104" i="38" s="1"/>
  <c r="BL104" i="38" s="1"/>
  <c r="AW105" i="38"/>
  <c r="AX105" i="38" s="1"/>
  <c r="BL105" i="38" s="1"/>
  <c r="AW106" i="38"/>
  <c r="AX106" i="38" s="1"/>
  <c r="BL106" i="38" s="1"/>
  <c r="AW4" i="38"/>
  <c r="AW5" i="38"/>
  <c r="AW6" i="38"/>
  <c r="AW7" i="38"/>
  <c r="AW8" i="38"/>
  <c r="AW9" i="38"/>
  <c r="AW10" i="38"/>
  <c r="AW11" i="38"/>
  <c r="AW12" i="38"/>
  <c r="AW13" i="38"/>
  <c r="AW14" i="38"/>
  <c r="AW15" i="38"/>
  <c r="AW16" i="38"/>
  <c r="AW17" i="38"/>
  <c r="AW18" i="38"/>
  <c r="AW19" i="38"/>
  <c r="AW20" i="38"/>
  <c r="AW21" i="38"/>
  <c r="AW22" i="38"/>
  <c r="AW23" i="38"/>
  <c r="AW24" i="38"/>
  <c r="AW25" i="38"/>
  <c r="AW26" i="38"/>
  <c r="AW27" i="38"/>
  <c r="AW28" i="38"/>
  <c r="AW29" i="38"/>
  <c r="AW30" i="38"/>
  <c r="AW31" i="38"/>
  <c r="AW32" i="38"/>
  <c r="AW33" i="38"/>
  <c r="AW34" i="38"/>
  <c r="AW35" i="38"/>
  <c r="AW36" i="38"/>
  <c r="AW37" i="38"/>
  <c r="AW38" i="38"/>
  <c r="AW39" i="38"/>
  <c r="AW40" i="38"/>
  <c r="AW41" i="38"/>
  <c r="AW42" i="38"/>
  <c r="AW43" i="38"/>
  <c r="AW44" i="38"/>
  <c r="AW45" i="38"/>
  <c r="AW46" i="38"/>
  <c r="AW47" i="38"/>
  <c r="AW48" i="38"/>
  <c r="AW49" i="38"/>
  <c r="AW50" i="38"/>
  <c r="AW51" i="38"/>
  <c r="AW52" i="38"/>
  <c r="AW53" i="38"/>
  <c r="AW54" i="38"/>
  <c r="AW55" i="38"/>
  <c r="AW56" i="38"/>
  <c r="AW57" i="38"/>
  <c r="AW58" i="38"/>
  <c r="AW59" i="38"/>
  <c r="AW60" i="38"/>
  <c r="AW61" i="38"/>
  <c r="AW62" i="38"/>
  <c r="AW63" i="38"/>
  <c r="AW64" i="38"/>
  <c r="AW65" i="38"/>
  <c r="AW66" i="38"/>
  <c r="AW67" i="38"/>
  <c r="AW68" i="38"/>
  <c r="AW69" i="38"/>
  <c r="AW70" i="38"/>
  <c r="AW71" i="38"/>
  <c r="AW72" i="38"/>
  <c r="AW73" i="38"/>
  <c r="AW74" i="38"/>
  <c r="AW75" i="38"/>
  <c r="AW76" i="38"/>
  <c r="AW77" i="38"/>
  <c r="AW78" i="38"/>
  <c r="AW79" i="38"/>
  <c r="AW80" i="38"/>
  <c r="AW81" i="38"/>
  <c r="AW82" i="38"/>
  <c r="AW83" i="38"/>
  <c r="AW84" i="38"/>
  <c r="AW85" i="38"/>
  <c r="AW86" i="38"/>
  <c r="AW87" i="38"/>
  <c r="AW88" i="38"/>
  <c r="AW89" i="38"/>
  <c r="AW90" i="38"/>
  <c r="AW91" i="38"/>
  <c r="AW92" i="38"/>
  <c r="AW93" i="38"/>
  <c r="AW94" i="38"/>
  <c r="AW95" i="38"/>
  <c r="AW96" i="38"/>
  <c r="AW97" i="38"/>
  <c r="AW98" i="38"/>
  <c r="AW99" i="38"/>
  <c r="AW100" i="38"/>
  <c r="AW101" i="38"/>
  <c r="AW102" i="38"/>
  <c r="AW3" i="38"/>
  <c r="AS4" i="38"/>
  <c r="AV40" i="38"/>
  <c r="BK40" i="38" s="1"/>
  <c r="AV41" i="38"/>
  <c r="BK41" i="38" s="1"/>
  <c r="AV42" i="38"/>
  <c r="BK42" i="38" s="1"/>
  <c r="AV43" i="38"/>
  <c r="BK43" i="38" s="1"/>
  <c r="AV44" i="38"/>
  <c r="BK44" i="38" s="1"/>
  <c r="AV45" i="38"/>
  <c r="BK45" i="38" s="1"/>
  <c r="AV46" i="38"/>
  <c r="BK46" i="38" s="1"/>
  <c r="AV47" i="38"/>
  <c r="BK47" i="38" s="1"/>
  <c r="AV48" i="38"/>
  <c r="BK48" i="38" s="1"/>
  <c r="AV49" i="38"/>
  <c r="BK49" i="38" s="1"/>
  <c r="AV50" i="38"/>
  <c r="BK50" i="38" s="1"/>
  <c r="AV51" i="38"/>
  <c r="BK51" i="38" s="1"/>
  <c r="AV52" i="38"/>
  <c r="BK52" i="38" s="1"/>
  <c r="AV53" i="38"/>
  <c r="BK53" i="38" s="1"/>
  <c r="AV54" i="38"/>
  <c r="BK54" i="38" s="1"/>
  <c r="AV55" i="38"/>
  <c r="BK55" i="38" s="1"/>
  <c r="AV56" i="38"/>
  <c r="BK56" i="38" s="1"/>
  <c r="AV57" i="38"/>
  <c r="BK57" i="38" s="1"/>
  <c r="AV58" i="38"/>
  <c r="BK58" i="38" s="1"/>
  <c r="AV59" i="38"/>
  <c r="BK59" i="38" s="1"/>
  <c r="AV60" i="38"/>
  <c r="BK60" i="38" s="1"/>
  <c r="AV61" i="38"/>
  <c r="BK61" i="38" s="1"/>
  <c r="AV62" i="38"/>
  <c r="BK62" i="38" s="1"/>
  <c r="AV63" i="38"/>
  <c r="BK63" i="38" s="1"/>
  <c r="AV64" i="38"/>
  <c r="BK64" i="38" s="1"/>
  <c r="AV65" i="38"/>
  <c r="BK65" i="38" s="1"/>
  <c r="AV66" i="38"/>
  <c r="BK66" i="38" s="1"/>
  <c r="AV67" i="38"/>
  <c r="BK67" i="38" s="1"/>
  <c r="AV68" i="38"/>
  <c r="BK68" i="38" s="1"/>
  <c r="AV69" i="38"/>
  <c r="BK69" i="38" s="1"/>
  <c r="AV70" i="38"/>
  <c r="BK70" i="38" s="1"/>
  <c r="AV71" i="38"/>
  <c r="BK71" i="38" s="1"/>
  <c r="AV72" i="38"/>
  <c r="BK72" i="38" s="1"/>
  <c r="AV73" i="38"/>
  <c r="BK73" i="38" s="1"/>
  <c r="AV74" i="38"/>
  <c r="BK74" i="38" s="1"/>
  <c r="AV75" i="38"/>
  <c r="BK75" i="38" s="1"/>
  <c r="AV76" i="38"/>
  <c r="BK76" i="38" s="1"/>
  <c r="AV77" i="38"/>
  <c r="BK77" i="38" s="1"/>
  <c r="AV78" i="38"/>
  <c r="BK78" i="38" s="1"/>
  <c r="AV79" i="38"/>
  <c r="BK79" i="38" s="1"/>
  <c r="AV80" i="38"/>
  <c r="BK80" i="38" s="1"/>
  <c r="AV81" i="38"/>
  <c r="BK81" i="38" s="1"/>
  <c r="AV82" i="38"/>
  <c r="BK82" i="38" s="1"/>
  <c r="AV83" i="38"/>
  <c r="BK83" i="38" s="1"/>
  <c r="AV84" i="38"/>
  <c r="BK84" i="38" s="1"/>
  <c r="AV85" i="38"/>
  <c r="BK85" i="38" s="1"/>
  <c r="AV86" i="38"/>
  <c r="BK86" i="38" s="1"/>
  <c r="AV87" i="38"/>
  <c r="BK87" i="38" s="1"/>
  <c r="AV88" i="38"/>
  <c r="BK88" i="38" s="1"/>
  <c r="AV89" i="38"/>
  <c r="BK89" i="38" s="1"/>
  <c r="AV90" i="38"/>
  <c r="BK90" i="38" s="1"/>
  <c r="AV91" i="38"/>
  <c r="BK91" i="38" s="1"/>
  <c r="AV92" i="38"/>
  <c r="BK92" i="38" s="1"/>
  <c r="AV93" i="38"/>
  <c r="BK93" i="38" s="1"/>
  <c r="AV94" i="38"/>
  <c r="BK94" i="38" s="1"/>
  <c r="AV95" i="38"/>
  <c r="BK95" i="38" s="1"/>
  <c r="AV96" i="38"/>
  <c r="BK96" i="38" s="1"/>
  <c r="AV97" i="38"/>
  <c r="BK97" i="38" s="1"/>
  <c r="AV98" i="38"/>
  <c r="BK98" i="38" s="1"/>
  <c r="AV99" i="38"/>
  <c r="BK99" i="38" s="1"/>
  <c r="AV100" i="38"/>
  <c r="BK100" i="38" s="1"/>
  <c r="AV101" i="38"/>
  <c r="BK101" i="38" s="1"/>
  <c r="AV102" i="38"/>
  <c r="BK102" i="38" s="1"/>
  <c r="AV4" i="38"/>
  <c r="BK4" i="38" s="1"/>
  <c r="AV5" i="38"/>
  <c r="BK5" i="38" s="1"/>
  <c r="AV6" i="38"/>
  <c r="BK6" i="38" s="1"/>
  <c r="AV7" i="38"/>
  <c r="BK7" i="38" s="1"/>
  <c r="AV8" i="38"/>
  <c r="BK8" i="38" s="1"/>
  <c r="AV9" i="38"/>
  <c r="BK9" i="38" s="1"/>
  <c r="AV10" i="38"/>
  <c r="BK10" i="38" s="1"/>
  <c r="AV11" i="38"/>
  <c r="BK11" i="38" s="1"/>
  <c r="AV12" i="38"/>
  <c r="BK12" i="38" s="1"/>
  <c r="AV13" i="38"/>
  <c r="BK13" i="38" s="1"/>
  <c r="AV14" i="38"/>
  <c r="BK14" i="38" s="1"/>
  <c r="AV15" i="38"/>
  <c r="BK15" i="38" s="1"/>
  <c r="AV16" i="38"/>
  <c r="BK16" i="38" s="1"/>
  <c r="AV17" i="38"/>
  <c r="BK17" i="38" s="1"/>
  <c r="AV18" i="38"/>
  <c r="BK18" i="38" s="1"/>
  <c r="AV19" i="38"/>
  <c r="BK19" i="38" s="1"/>
  <c r="AV20" i="38"/>
  <c r="BK20" i="38" s="1"/>
  <c r="AV21" i="38"/>
  <c r="BK21" i="38" s="1"/>
  <c r="AV22" i="38"/>
  <c r="BK22" i="38" s="1"/>
  <c r="AV23" i="38"/>
  <c r="BK23" i="38" s="1"/>
  <c r="AV24" i="38"/>
  <c r="BK24" i="38" s="1"/>
  <c r="AV25" i="38"/>
  <c r="BK25" i="38" s="1"/>
  <c r="AV26" i="38"/>
  <c r="BK26" i="38" s="1"/>
  <c r="AV27" i="38"/>
  <c r="BK27" i="38" s="1"/>
  <c r="AV28" i="38"/>
  <c r="BK28" i="38" s="1"/>
  <c r="AV29" i="38"/>
  <c r="BK29" i="38" s="1"/>
  <c r="AV30" i="38"/>
  <c r="BK30" i="38" s="1"/>
  <c r="AV31" i="38"/>
  <c r="BK31" i="38" s="1"/>
  <c r="AV32" i="38"/>
  <c r="BK32" i="38" s="1"/>
  <c r="AV33" i="38"/>
  <c r="BK33" i="38" s="1"/>
  <c r="AV34" i="38"/>
  <c r="BK34" i="38" s="1"/>
  <c r="AV35" i="38"/>
  <c r="BK35" i="38" s="1"/>
  <c r="AV36" i="38"/>
  <c r="BK36" i="38" s="1"/>
  <c r="AV37" i="38"/>
  <c r="BK37" i="38" s="1"/>
  <c r="AV38" i="38"/>
  <c r="BK38" i="38" s="1"/>
  <c r="AV39" i="38"/>
  <c r="BK39" i="38" s="1"/>
  <c r="AG3" i="38"/>
  <c r="AV3" i="38" s="1"/>
  <c r="G155" i="41" l="1"/>
  <c r="G192" i="41"/>
  <c r="J155" i="41"/>
  <c r="J192" i="41"/>
  <c r="F155" i="41"/>
  <c r="F192" i="41"/>
  <c r="I155" i="41"/>
  <c r="I192" i="41"/>
  <c r="E155" i="41"/>
  <c r="E192" i="41"/>
  <c r="K155" i="41"/>
  <c r="K192" i="41"/>
  <c r="L155" i="41"/>
  <c r="L192" i="41"/>
  <c r="H155" i="41"/>
  <c r="H192" i="41"/>
  <c r="D155" i="41"/>
  <c r="D192" i="41"/>
  <c r="AE155" i="41"/>
  <c r="AA155" i="41"/>
  <c r="W155" i="41"/>
  <c r="AC155" i="41"/>
  <c r="Y155" i="41"/>
  <c r="AX101" i="38"/>
  <c r="BL101" i="38" s="1"/>
  <c r="AX97" i="38"/>
  <c r="BL97" i="38" s="1"/>
  <c r="AX93" i="38"/>
  <c r="BL93" i="38" s="1"/>
  <c r="AX89" i="38"/>
  <c r="BL89" i="38" s="1"/>
  <c r="AX85" i="38"/>
  <c r="BL85" i="38" s="1"/>
  <c r="AX81" i="38"/>
  <c r="BL81" i="38" s="1"/>
  <c r="AX77" i="38"/>
  <c r="BL77" i="38" s="1"/>
  <c r="AX73" i="38"/>
  <c r="BL73" i="38" s="1"/>
  <c r="AX69" i="38"/>
  <c r="BL69" i="38" s="1"/>
  <c r="AX65" i="38"/>
  <c r="BL65" i="38" s="1"/>
  <c r="AX61" i="38"/>
  <c r="BL61" i="38" s="1"/>
  <c r="AX57" i="38"/>
  <c r="BL57" i="38" s="1"/>
  <c r="AX53" i="38"/>
  <c r="BL53" i="38" s="1"/>
  <c r="AX49" i="38"/>
  <c r="BL49" i="38" s="1"/>
  <c r="AX45" i="38"/>
  <c r="BL45" i="38" s="1"/>
  <c r="AX41" i="38"/>
  <c r="BL41" i="38" s="1"/>
  <c r="AX37" i="38"/>
  <c r="BL37" i="38" s="1"/>
  <c r="AX33" i="38"/>
  <c r="BL33" i="38" s="1"/>
  <c r="AX29" i="38"/>
  <c r="BL29" i="38" s="1"/>
  <c r="AX25" i="38"/>
  <c r="BL25" i="38" s="1"/>
  <c r="AX21" i="38"/>
  <c r="BL21" i="38" s="1"/>
  <c r="AX17" i="38"/>
  <c r="BL17" i="38" s="1"/>
  <c r="AX13" i="38"/>
  <c r="BL13" i="38" s="1"/>
  <c r="AX9" i="38"/>
  <c r="BL9" i="38" s="1"/>
  <c r="AX5" i="38"/>
  <c r="BL5" i="38" s="1"/>
  <c r="AB154" i="41"/>
  <c r="AB106" i="41"/>
  <c r="AB105" i="41"/>
  <c r="X154" i="41"/>
  <c r="X106" i="41"/>
  <c r="X105" i="41"/>
  <c r="L129" i="41"/>
  <c r="H129" i="41"/>
  <c r="M155" i="41"/>
  <c r="D129" i="41"/>
  <c r="AX100" i="38"/>
  <c r="BL100" i="38" s="1"/>
  <c r="AX96" i="38"/>
  <c r="BL96" i="38" s="1"/>
  <c r="AX92" i="38"/>
  <c r="BL92" i="38" s="1"/>
  <c r="AX88" i="38"/>
  <c r="BL88" i="38" s="1"/>
  <c r="AX84" i="38"/>
  <c r="BL84" i="38" s="1"/>
  <c r="AX80" i="38"/>
  <c r="BL80" i="38" s="1"/>
  <c r="AX76" i="38"/>
  <c r="BL76" i="38" s="1"/>
  <c r="AX72" i="38"/>
  <c r="BL72" i="38" s="1"/>
  <c r="AX68" i="38"/>
  <c r="BL68" i="38" s="1"/>
  <c r="AX64" i="38"/>
  <c r="BL64" i="38" s="1"/>
  <c r="AX60" i="38"/>
  <c r="BL60" i="38" s="1"/>
  <c r="AX56" i="38"/>
  <c r="BL56" i="38" s="1"/>
  <c r="AX52" i="38"/>
  <c r="BL52" i="38" s="1"/>
  <c r="AX48" i="38"/>
  <c r="BL48" i="38" s="1"/>
  <c r="AX44" i="38"/>
  <c r="BL44" i="38" s="1"/>
  <c r="AX40" i="38"/>
  <c r="BL40" i="38" s="1"/>
  <c r="AX36" i="38"/>
  <c r="BL36" i="38" s="1"/>
  <c r="AX32" i="38"/>
  <c r="BL32" i="38" s="1"/>
  <c r="AX28" i="38"/>
  <c r="BL28" i="38" s="1"/>
  <c r="AX24" i="38"/>
  <c r="BL24" i="38" s="1"/>
  <c r="AX20" i="38"/>
  <c r="BL20" i="38" s="1"/>
  <c r="AX16" i="38"/>
  <c r="BL16" i="38" s="1"/>
  <c r="AX12" i="38"/>
  <c r="BL12" i="38" s="1"/>
  <c r="AX8" i="38"/>
  <c r="BL8" i="38" s="1"/>
  <c r="AX4" i="38"/>
  <c r="BL4" i="38" s="1"/>
  <c r="AE154" i="41"/>
  <c r="AE105" i="41"/>
  <c r="AE106" i="41"/>
  <c r="AA154" i="41"/>
  <c r="AA105" i="41"/>
  <c r="AA106" i="41"/>
  <c r="W154" i="41"/>
  <c r="W105" i="41"/>
  <c r="W106" i="41"/>
  <c r="AB155" i="41"/>
  <c r="X155" i="41"/>
  <c r="K129" i="41"/>
  <c r="G129" i="41"/>
  <c r="AX99" i="38"/>
  <c r="BL99" i="38" s="1"/>
  <c r="AX95" i="38"/>
  <c r="BL95" i="38" s="1"/>
  <c r="AX91" i="38"/>
  <c r="BL91" i="38" s="1"/>
  <c r="AX87" i="38"/>
  <c r="BL87" i="38" s="1"/>
  <c r="AX83" i="38"/>
  <c r="BL83" i="38" s="1"/>
  <c r="AX79" i="38"/>
  <c r="BL79" i="38" s="1"/>
  <c r="AX75" i="38"/>
  <c r="BL75" i="38" s="1"/>
  <c r="AX71" i="38"/>
  <c r="BL71" i="38" s="1"/>
  <c r="AX67" i="38"/>
  <c r="BL67" i="38" s="1"/>
  <c r="AX63" i="38"/>
  <c r="BL63" i="38" s="1"/>
  <c r="AX59" i="38"/>
  <c r="BL59" i="38" s="1"/>
  <c r="AX55" i="38"/>
  <c r="BL55" i="38" s="1"/>
  <c r="AX51" i="38"/>
  <c r="BL51" i="38" s="1"/>
  <c r="AX47" i="38"/>
  <c r="BL47" i="38" s="1"/>
  <c r="AX43" i="38"/>
  <c r="BL43" i="38" s="1"/>
  <c r="AX39" i="38"/>
  <c r="BL39" i="38" s="1"/>
  <c r="AX35" i="38"/>
  <c r="BL35" i="38" s="1"/>
  <c r="AX31" i="38"/>
  <c r="BL31" i="38" s="1"/>
  <c r="AX27" i="38"/>
  <c r="BL27" i="38" s="1"/>
  <c r="AX23" i="38"/>
  <c r="BL23" i="38" s="1"/>
  <c r="AX19" i="38"/>
  <c r="BL19" i="38" s="1"/>
  <c r="AX15" i="38"/>
  <c r="BL15" i="38" s="1"/>
  <c r="AX11" i="38"/>
  <c r="BL11" i="38" s="1"/>
  <c r="AX7" i="38"/>
  <c r="BL7" i="38" s="1"/>
  <c r="AD154" i="41"/>
  <c r="AD106" i="41"/>
  <c r="AD105" i="41"/>
  <c r="Z154" i="41"/>
  <c r="Z106" i="41"/>
  <c r="Z105" i="41"/>
  <c r="J129" i="41"/>
  <c r="F129" i="41"/>
  <c r="AX102" i="38"/>
  <c r="BL102" i="38" s="1"/>
  <c r="AX98" i="38"/>
  <c r="BL98" i="38" s="1"/>
  <c r="AX94" i="38"/>
  <c r="BL94" i="38" s="1"/>
  <c r="AX90" i="38"/>
  <c r="BL90" i="38" s="1"/>
  <c r="AX86" i="38"/>
  <c r="BL86" i="38" s="1"/>
  <c r="AX82" i="38"/>
  <c r="BL82" i="38" s="1"/>
  <c r="AX78" i="38"/>
  <c r="BL78" i="38" s="1"/>
  <c r="AX74" i="38"/>
  <c r="BL74" i="38" s="1"/>
  <c r="AX70" i="38"/>
  <c r="BL70" i="38" s="1"/>
  <c r="AX66" i="38"/>
  <c r="BL66" i="38" s="1"/>
  <c r="AX62" i="38"/>
  <c r="BL62" i="38" s="1"/>
  <c r="AX58" i="38"/>
  <c r="BL58" i="38" s="1"/>
  <c r="AX54" i="38"/>
  <c r="BL54" i="38" s="1"/>
  <c r="AX50" i="38"/>
  <c r="BL50" i="38" s="1"/>
  <c r="AX46" i="38"/>
  <c r="BL46" i="38" s="1"/>
  <c r="AX42" i="38"/>
  <c r="BL42" i="38" s="1"/>
  <c r="AX38" i="38"/>
  <c r="BL38" i="38" s="1"/>
  <c r="AX34" i="38"/>
  <c r="BL34" i="38" s="1"/>
  <c r="AX30" i="38"/>
  <c r="BL30" i="38" s="1"/>
  <c r="AX26" i="38"/>
  <c r="BL26" i="38" s="1"/>
  <c r="AX22" i="38"/>
  <c r="BL22" i="38" s="1"/>
  <c r="AX18" i="38"/>
  <c r="BL18" i="38" s="1"/>
  <c r="AX14" i="38"/>
  <c r="BL14" i="38" s="1"/>
  <c r="AX10" i="38"/>
  <c r="BL10" i="38" s="1"/>
  <c r="AX6" i="38"/>
  <c r="BL6" i="38" s="1"/>
  <c r="AC154" i="41"/>
  <c r="AC106" i="41"/>
  <c r="AC105" i="41"/>
  <c r="Y154" i="41"/>
  <c r="Y106" i="41"/>
  <c r="Y105" i="41"/>
  <c r="AD155" i="41"/>
  <c r="Z155" i="41"/>
  <c r="M129" i="41"/>
  <c r="I129" i="41"/>
  <c r="E129" i="41"/>
  <c r="AS3" i="38"/>
  <c r="E21" i="38" l="1"/>
  <c r="E22" i="38"/>
  <c r="E23" i="38"/>
  <c r="E20" i="38"/>
  <c r="AJ4" i="38"/>
  <c r="AJ5" i="38"/>
  <c r="AJ6" i="38"/>
  <c r="AJ7" i="38"/>
  <c r="AJ8" i="38"/>
  <c r="AJ9" i="38"/>
  <c r="AJ10" i="38"/>
  <c r="AJ11" i="38"/>
  <c r="AJ12" i="38"/>
  <c r="AJ13" i="38"/>
  <c r="AJ14" i="38"/>
  <c r="AJ15" i="38"/>
  <c r="AJ16" i="38"/>
  <c r="AJ17" i="38"/>
  <c r="AJ18" i="38"/>
  <c r="AJ19" i="38"/>
  <c r="AJ20" i="38"/>
  <c r="AJ21" i="38"/>
  <c r="AJ22" i="38"/>
  <c r="AJ23" i="38"/>
  <c r="AJ24" i="38"/>
  <c r="AJ25" i="38"/>
  <c r="AJ26" i="38"/>
  <c r="AJ27" i="38"/>
  <c r="AJ28" i="38"/>
  <c r="AJ29" i="38"/>
  <c r="AJ30" i="38"/>
  <c r="AJ31" i="38"/>
  <c r="AJ32" i="38"/>
  <c r="AJ33" i="38"/>
  <c r="AJ34" i="38"/>
  <c r="AJ35" i="38"/>
  <c r="AJ36" i="38"/>
  <c r="AJ37" i="38"/>
  <c r="AJ38" i="38"/>
  <c r="AJ39" i="38"/>
  <c r="AJ40" i="38"/>
  <c r="AJ41" i="38"/>
  <c r="AJ42" i="38"/>
  <c r="AJ43" i="38"/>
  <c r="AJ44" i="38"/>
  <c r="AJ45" i="38"/>
  <c r="AJ46" i="38"/>
  <c r="AJ47" i="38"/>
  <c r="AJ48" i="38"/>
  <c r="AJ49" i="38"/>
  <c r="AJ50" i="38"/>
  <c r="AJ51" i="38"/>
  <c r="AJ52" i="38"/>
  <c r="AJ53" i="38"/>
  <c r="AJ54" i="38"/>
  <c r="AJ55" i="38"/>
  <c r="AJ56" i="38"/>
  <c r="AJ57" i="38"/>
  <c r="AJ58" i="38"/>
  <c r="AJ59" i="38"/>
  <c r="AJ60" i="38"/>
  <c r="AJ61" i="38"/>
  <c r="AJ62" i="38"/>
  <c r="AJ63" i="38"/>
  <c r="AJ64" i="38"/>
  <c r="AJ65" i="38"/>
  <c r="AJ66" i="38"/>
  <c r="AJ67" i="38"/>
  <c r="AJ68" i="38"/>
  <c r="AJ69" i="38"/>
  <c r="AJ70" i="38"/>
  <c r="AJ71" i="38"/>
  <c r="AJ72" i="38"/>
  <c r="AJ73" i="38"/>
  <c r="AJ74" i="38"/>
  <c r="AJ75" i="38"/>
  <c r="AJ76" i="38"/>
  <c r="AJ77" i="38"/>
  <c r="AJ78" i="38"/>
  <c r="AJ79" i="38"/>
  <c r="AJ80" i="38"/>
  <c r="AJ81" i="38"/>
  <c r="AJ82" i="38"/>
  <c r="AJ83" i="38"/>
  <c r="AJ84" i="38"/>
  <c r="AJ85" i="38"/>
  <c r="AJ86" i="38"/>
  <c r="AJ87" i="38"/>
  <c r="AJ88" i="38"/>
  <c r="AJ89" i="38"/>
  <c r="AJ90" i="38"/>
  <c r="AJ91" i="38"/>
  <c r="AJ92" i="38"/>
  <c r="AJ93" i="38"/>
  <c r="AJ94" i="38"/>
  <c r="AJ95" i="38"/>
  <c r="AJ96" i="38"/>
  <c r="AJ97" i="38"/>
  <c r="AJ98" i="38"/>
  <c r="AJ99" i="38"/>
  <c r="AJ100" i="38"/>
  <c r="AJ101" i="38"/>
  <c r="AJ102" i="38"/>
  <c r="AJ103" i="38"/>
  <c r="AJ3" i="38"/>
  <c r="E41" i="35"/>
  <c r="G41" i="35"/>
  <c r="F41" i="35"/>
  <c r="AS5" i="38"/>
  <c r="AS6" i="38"/>
  <c r="AS7" i="38"/>
  <c r="AS8" i="38"/>
  <c r="AS9" i="38"/>
  <c r="AS10" i="38"/>
  <c r="AS11" i="38"/>
  <c r="AS12" i="38"/>
  <c r="AS13" i="38"/>
  <c r="AS14" i="38"/>
  <c r="AS15" i="38"/>
  <c r="AS16" i="38"/>
  <c r="AS17" i="38"/>
  <c r="AS18" i="38"/>
  <c r="AS19" i="38"/>
  <c r="AS20" i="38"/>
  <c r="AS21" i="38"/>
  <c r="AS22" i="38"/>
  <c r="AS23" i="38"/>
  <c r="AS24" i="38"/>
  <c r="AS25" i="38"/>
  <c r="AS26" i="38"/>
  <c r="AS27" i="38"/>
  <c r="AS28" i="38"/>
  <c r="AS29" i="38"/>
  <c r="AS30" i="38"/>
  <c r="AS31" i="38"/>
  <c r="AS32" i="38"/>
  <c r="AS33" i="38"/>
  <c r="AS34" i="38"/>
  <c r="AS35" i="38"/>
  <c r="AS36" i="38"/>
  <c r="AS37" i="38"/>
  <c r="AS38" i="38"/>
  <c r="AS39" i="38"/>
  <c r="AS40" i="38"/>
  <c r="AS41" i="38"/>
  <c r="AS42" i="38"/>
  <c r="AS43" i="38"/>
  <c r="AS44" i="38"/>
  <c r="AS45" i="38"/>
  <c r="AS46" i="38"/>
  <c r="AS47" i="38"/>
  <c r="AS48" i="38"/>
  <c r="AS49" i="38"/>
  <c r="AS50" i="38"/>
  <c r="AS51" i="38"/>
  <c r="AS52" i="38"/>
  <c r="AS53" i="38"/>
  <c r="AS54" i="38"/>
  <c r="AS55" i="38"/>
  <c r="AS56" i="38"/>
  <c r="AS57" i="38"/>
  <c r="AS58" i="38"/>
  <c r="AS59" i="38"/>
  <c r="AS60" i="38"/>
  <c r="AS61" i="38"/>
  <c r="AS62" i="38"/>
  <c r="AS63" i="38"/>
  <c r="AS64" i="38"/>
  <c r="AS65" i="38"/>
  <c r="AS66" i="38"/>
  <c r="AS67" i="38"/>
  <c r="AS68" i="38"/>
  <c r="AS69" i="38"/>
  <c r="AS70" i="38"/>
  <c r="AS71" i="38"/>
  <c r="AS72" i="38"/>
  <c r="AS73" i="38"/>
  <c r="AS74" i="38"/>
  <c r="AS75" i="38"/>
  <c r="AS76" i="38"/>
  <c r="AS77" i="38"/>
  <c r="AS78" i="38"/>
  <c r="AS79" i="38"/>
  <c r="AS80" i="38"/>
  <c r="AS81" i="38"/>
  <c r="AS82" i="38"/>
  <c r="AS83" i="38"/>
  <c r="AS84" i="38"/>
  <c r="AS85" i="38"/>
  <c r="AS86" i="38"/>
  <c r="AS87" i="38"/>
  <c r="AS88" i="38"/>
  <c r="AS89" i="38"/>
  <c r="AS90" i="38"/>
  <c r="AS91" i="38"/>
  <c r="AS92" i="38"/>
  <c r="AS93" i="38"/>
  <c r="AS94" i="38"/>
  <c r="AS95" i="38"/>
  <c r="AS96" i="38"/>
  <c r="AS97" i="38"/>
  <c r="AS98" i="38"/>
  <c r="AS99" i="38"/>
  <c r="AS100" i="38"/>
  <c r="AS101" i="38"/>
  <c r="AS102" i="38"/>
  <c r="AS103" i="38"/>
  <c r="AF4" i="38"/>
  <c r="AF5" i="38"/>
  <c r="AF6" i="38"/>
  <c r="AF7" i="38"/>
  <c r="AF8" i="38"/>
  <c r="AF9" i="38"/>
  <c r="AF10" i="38"/>
  <c r="AF11" i="38"/>
  <c r="AF12" i="38"/>
  <c r="AF13" i="38"/>
  <c r="AF14" i="38"/>
  <c r="AF15" i="38"/>
  <c r="AF16" i="38"/>
  <c r="AF17" i="38"/>
  <c r="AF18" i="38"/>
  <c r="AF19" i="38"/>
  <c r="AF20" i="38"/>
  <c r="AF21" i="38"/>
  <c r="AF22" i="38"/>
  <c r="AF23" i="38"/>
  <c r="AF24" i="38"/>
  <c r="AF25" i="38"/>
  <c r="AF26" i="38"/>
  <c r="AF27" i="38"/>
  <c r="AF28" i="38"/>
  <c r="AF29" i="38"/>
  <c r="AF30" i="38"/>
  <c r="AF31" i="38"/>
  <c r="AF32" i="38"/>
  <c r="AF33" i="38"/>
  <c r="AF34" i="38"/>
  <c r="AF35" i="38"/>
  <c r="AF36" i="38"/>
  <c r="AF37" i="38"/>
  <c r="AF38" i="38"/>
  <c r="AF39" i="38"/>
  <c r="AF40" i="38"/>
  <c r="AF41" i="38"/>
  <c r="AF42" i="38"/>
  <c r="AF43" i="38"/>
  <c r="AF44" i="38"/>
  <c r="AF45" i="38"/>
  <c r="AF46" i="38"/>
  <c r="AF47" i="38"/>
  <c r="AF48" i="38"/>
  <c r="AF49" i="38"/>
  <c r="AF50" i="38"/>
  <c r="AF51" i="38"/>
  <c r="AF52" i="38"/>
  <c r="AF53" i="38"/>
  <c r="AF54" i="38"/>
  <c r="AF55" i="38"/>
  <c r="AF56" i="38"/>
  <c r="AF57" i="38"/>
  <c r="AF58" i="38"/>
  <c r="AF59" i="38"/>
  <c r="AF60" i="38"/>
  <c r="AF61" i="38"/>
  <c r="AF62" i="38"/>
  <c r="AF63" i="38"/>
  <c r="AF64" i="38"/>
  <c r="AF65" i="38"/>
  <c r="AF66" i="38"/>
  <c r="AF67" i="38"/>
  <c r="AF68" i="38"/>
  <c r="AF69" i="38"/>
  <c r="AF70" i="38"/>
  <c r="AF71" i="38"/>
  <c r="AF72" i="38"/>
  <c r="AF73" i="38"/>
  <c r="AF74" i="38"/>
  <c r="AF75" i="38"/>
  <c r="AF76" i="38"/>
  <c r="AF77" i="38"/>
  <c r="AF78" i="38"/>
  <c r="AF79" i="38"/>
  <c r="AF80" i="38"/>
  <c r="AF81" i="38"/>
  <c r="AF82" i="38"/>
  <c r="AF83" i="38"/>
  <c r="AF84" i="38"/>
  <c r="AF85" i="38"/>
  <c r="AF86" i="38"/>
  <c r="AF87" i="38"/>
  <c r="AF88" i="38"/>
  <c r="AF89" i="38"/>
  <c r="AF90" i="38"/>
  <c r="AF91" i="38"/>
  <c r="AF92" i="38"/>
  <c r="AF93" i="38"/>
  <c r="AF94" i="38"/>
  <c r="AF95" i="38"/>
  <c r="AF96" i="38"/>
  <c r="AF97" i="38"/>
  <c r="AF98" i="38"/>
  <c r="AF99" i="38"/>
  <c r="AF100" i="38"/>
  <c r="AF101" i="38"/>
  <c r="AF102" i="38"/>
  <c r="AF103" i="38"/>
  <c r="AF3" i="38"/>
  <c r="I86" i="38"/>
  <c r="I90" i="38" s="1"/>
  <c r="J86" i="38"/>
  <c r="J90" i="38" s="1"/>
  <c r="K86" i="38"/>
  <c r="K90" i="38" s="1"/>
  <c r="L86" i="38"/>
  <c r="L90" i="38" s="1"/>
  <c r="M86" i="38"/>
  <c r="M90" i="38" s="1"/>
  <c r="N86" i="38"/>
  <c r="N90" i="38" s="1"/>
  <c r="O86" i="38"/>
  <c r="O90" i="38" s="1"/>
  <c r="P86" i="38"/>
  <c r="P90" i="38" s="1"/>
  <c r="Q86" i="38"/>
  <c r="Q90" i="38" s="1"/>
  <c r="R86" i="38"/>
  <c r="R90" i="38" s="1"/>
  <c r="H86" i="38"/>
  <c r="H90" i="38" s="1"/>
  <c r="J63" i="38"/>
  <c r="K63" i="38"/>
  <c r="L63" i="38"/>
  <c r="M63" i="38"/>
  <c r="N63" i="38"/>
  <c r="O63" i="38"/>
  <c r="P63" i="38"/>
  <c r="Q63" i="38"/>
  <c r="R63" i="38"/>
  <c r="S63" i="38"/>
  <c r="I63" i="38"/>
  <c r="J62" i="38"/>
  <c r="K62" i="38"/>
  <c r="L62" i="38"/>
  <c r="M62" i="38"/>
  <c r="N62" i="38"/>
  <c r="O62" i="38"/>
  <c r="P62" i="38"/>
  <c r="Q62" i="38"/>
  <c r="R62" i="38"/>
  <c r="S62" i="38"/>
  <c r="I62" i="38"/>
  <c r="I4" i="38"/>
  <c r="I9" i="38" s="1"/>
  <c r="S1" i="38"/>
  <c r="J4" i="38"/>
  <c r="J9" i="38" s="1"/>
  <c r="K4" i="38"/>
  <c r="K9" i="38" s="1"/>
  <c r="L4" i="38"/>
  <c r="L9" i="38" s="1"/>
  <c r="M4" i="38"/>
  <c r="M9" i="38" s="1"/>
  <c r="N4" i="38"/>
  <c r="N9" i="38" s="1"/>
  <c r="O4" i="38"/>
  <c r="O9" i="38" s="1"/>
  <c r="P4" i="38"/>
  <c r="P9" i="38" s="1"/>
  <c r="Q4" i="38"/>
  <c r="Q9" i="38" s="1"/>
  <c r="R4" i="38"/>
  <c r="R9" i="38" s="1"/>
  <c r="S4" i="38"/>
  <c r="S9" i="38" s="1"/>
  <c r="J1" i="38"/>
  <c r="K1" i="38"/>
  <c r="L1" i="38"/>
  <c r="M1" i="38"/>
  <c r="N1" i="38"/>
  <c r="O1" i="38"/>
  <c r="P1" i="38"/>
  <c r="Q1" i="38"/>
  <c r="R1" i="38"/>
  <c r="I1" i="38"/>
  <c r="E17" i="38"/>
  <c r="D17" i="38"/>
  <c r="C44" i="43"/>
  <c r="D44" i="43"/>
  <c r="E44" i="43"/>
  <c r="F44" i="43"/>
  <c r="G44" i="43"/>
  <c r="H44" i="43"/>
  <c r="I44" i="43"/>
  <c r="J44" i="43"/>
  <c r="K44" i="43"/>
  <c r="L44" i="43"/>
  <c r="C7" i="48" l="1"/>
  <c r="D7" i="48"/>
  <c r="E7" i="48"/>
  <c r="F7" i="48"/>
  <c r="G7" i="48"/>
  <c r="B7" i="48"/>
  <c r="H7" i="48" s="1"/>
  <c r="D9" i="43"/>
  <c r="I9" i="43" s="1"/>
  <c r="E9" i="43"/>
  <c r="F9" i="43"/>
  <c r="G9" i="43"/>
  <c r="H9" i="43"/>
  <c r="C9" i="43"/>
  <c r="C6" i="44"/>
  <c r="D6" i="44"/>
  <c r="E6" i="44"/>
  <c r="F6" i="44"/>
  <c r="G6" i="44"/>
  <c r="B6" i="44"/>
  <c r="H6" i="44" s="1"/>
  <c r="C6" i="45"/>
  <c r="D6" i="45"/>
  <c r="E6" i="45"/>
  <c r="F6" i="45"/>
  <c r="G6" i="45"/>
  <c r="B6" i="45"/>
  <c r="H6" i="45" l="1"/>
  <c r="V103" i="41"/>
  <c r="V189" i="41" s="1"/>
  <c r="N103" i="41"/>
  <c r="N189" i="41" s="1"/>
  <c r="O103" i="41"/>
  <c r="O189" i="41" s="1"/>
  <c r="P103" i="41"/>
  <c r="P189" i="41" s="1"/>
  <c r="Q103" i="41"/>
  <c r="Q189" i="41" s="1"/>
  <c r="R103" i="41"/>
  <c r="R189" i="41" s="1"/>
  <c r="S103" i="41"/>
  <c r="S189" i="41" s="1"/>
  <c r="T103" i="41"/>
  <c r="T189" i="41" s="1"/>
  <c r="U103" i="41"/>
  <c r="U189" i="41" s="1"/>
  <c r="O154" i="41" l="1"/>
  <c r="O105" i="41"/>
  <c r="O106" i="41"/>
  <c r="O155" i="41"/>
  <c r="T154" i="41"/>
  <c r="T106" i="41"/>
  <c r="T105" i="41"/>
  <c r="T155" i="41"/>
  <c r="S154" i="41"/>
  <c r="S105" i="41"/>
  <c r="S106" i="41"/>
  <c r="S155" i="41"/>
  <c r="R154" i="41"/>
  <c r="R106" i="41"/>
  <c r="R105" i="41"/>
  <c r="R155" i="41"/>
  <c r="N154" i="41"/>
  <c r="N106" i="41"/>
  <c r="N105" i="41"/>
  <c r="N155" i="41"/>
  <c r="P154" i="41"/>
  <c r="P106" i="41"/>
  <c r="P105" i="41"/>
  <c r="P155" i="41"/>
  <c r="U154" i="41"/>
  <c r="U106" i="41"/>
  <c r="U105" i="41"/>
  <c r="U155" i="41"/>
  <c r="Q154" i="41"/>
  <c r="Q106" i="41"/>
  <c r="Q105" i="41"/>
  <c r="Q155" i="41"/>
  <c r="V154" i="41"/>
  <c r="V106" i="41"/>
  <c r="V105" i="41"/>
  <c r="V155" i="41"/>
  <c r="P52" i="41" l="1"/>
  <c r="F52" i="41"/>
  <c r="G52" i="41"/>
  <c r="H52" i="41"/>
  <c r="I52" i="41"/>
  <c r="J52" i="41"/>
  <c r="K52" i="41"/>
  <c r="L52" i="41"/>
  <c r="M52" i="41"/>
  <c r="N52" i="41"/>
  <c r="O52" i="41"/>
  <c r="E52" i="41"/>
  <c r="E26" i="41"/>
  <c r="F53" i="41" s="1"/>
  <c r="W66" i="41" s="1"/>
  <c r="F26" i="41"/>
  <c r="G53" i="41" s="1"/>
  <c r="X66" i="41" s="1"/>
  <c r="G26" i="41"/>
  <c r="H53" i="41" s="1"/>
  <c r="Y66" i="41" s="1"/>
  <c r="H26" i="41"/>
  <c r="I53" i="41" s="1"/>
  <c r="Z66" i="41" s="1"/>
  <c r="I26" i="41"/>
  <c r="J53" i="41" s="1"/>
  <c r="AA66" i="41" s="1"/>
  <c r="J26" i="41"/>
  <c r="K53" i="41" s="1"/>
  <c r="AB66" i="41" s="1"/>
  <c r="K26" i="41"/>
  <c r="L53" i="41" s="1"/>
  <c r="AC66" i="41" s="1"/>
  <c r="L26" i="41"/>
  <c r="M53" i="41" s="1"/>
  <c r="AD66" i="41" s="1"/>
  <c r="M26" i="41"/>
  <c r="N53" i="41" s="1"/>
  <c r="AE66" i="41" s="1"/>
  <c r="N26" i="41"/>
  <c r="O53" i="41" s="1"/>
  <c r="AF66" i="41" s="1"/>
  <c r="O26" i="41"/>
  <c r="P53" i="41" s="1"/>
  <c r="AG66" i="41" s="1"/>
  <c r="D26" i="41"/>
  <c r="E53" i="41" s="1"/>
  <c r="V66" i="41" s="1"/>
  <c r="N36" i="41"/>
  <c r="O55" i="41" s="1"/>
  <c r="AF68" i="41" s="1"/>
  <c r="AZ49" i="41" s="1"/>
  <c r="O36" i="41"/>
  <c r="P55" i="41" s="1"/>
  <c r="AG68" i="41" s="1"/>
  <c r="BA49" i="41" s="1"/>
  <c r="N31" i="41"/>
  <c r="O54" i="41" s="1"/>
  <c r="AF67" i="41" s="1"/>
  <c r="AZ48" i="41" s="1"/>
  <c r="O31" i="41"/>
  <c r="P54" i="41" s="1"/>
  <c r="AG67" i="41" s="1"/>
  <c r="BA48" i="41" s="1"/>
  <c r="N42" i="41"/>
  <c r="O56" i="41" s="1"/>
  <c r="AF69" i="41" s="1"/>
  <c r="AZ50" i="41" s="1"/>
  <c r="O42" i="41"/>
  <c r="P56" i="41" s="1"/>
  <c r="AG69" i="41" s="1"/>
  <c r="BA50" i="41" s="1"/>
  <c r="O47" i="41"/>
  <c r="P57" i="41" s="1"/>
  <c r="AG70" i="41" s="1"/>
  <c r="BA51" i="41" s="1"/>
  <c r="N47" i="41"/>
  <c r="O57" i="41" s="1"/>
  <c r="AF70" i="41" s="1"/>
  <c r="AZ51" i="41" s="1"/>
  <c r="E47" i="41"/>
  <c r="F57" i="41" s="1"/>
  <c r="W70" i="41" s="1"/>
  <c r="AQ51" i="41" s="1"/>
  <c r="F47" i="41"/>
  <c r="G57" i="41" s="1"/>
  <c r="X70" i="41" s="1"/>
  <c r="AR51" i="41" s="1"/>
  <c r="G47" i="41"/>
  <c r="H57" i="41" s="1"/>
  <c r="Y70" i="41" s="1"/>
  <c r="AS51" i="41" s="1"/>
  <c r="H47" i="41"/>
  <c r="I57" i="41" s="1"/>
  <c r="Z70" i="41" s="1"/>
  <c r="AT51" i="41" s="1"/>
  <c r="I47" i="41"/>
  <c r="J57" i="41" s="1"/>
  <c r="AA70" i="41" s="1"/>
  <c r="AU51" i="41" s="1"/>
  <c r="J47" i="41"/>
  <c r="K57" i="41" s="1"/>
  <c r="AB70" i="41" s="1"/>
  <c r="AV51" i="41" s="1"/>
  <c r="K47" i="41"/>
  <c r="L57" i="41" s="1"/>
  <c r="AC70" i="41" s="1"/>
  <c r="AW51" i="41" s="1"/>
  <c r="L47" i="41"/>
  <c r="M57" i="41" s="1"/>
  <c r="AD70" i="41" s="1"/>
  <c r="AX51" i="41" s="1"/>
  <c r="M47" i="41"/>
  <c r="N57" i="41" s="1"/>
  <c r="AE70" i="41" s="1"/>
  <c r="AY51" i="41" s="1"/>
  <c r="D47" i="41"/>
  <c r="E57" i="41" s="1"/>
  <c r="V70" i="41" s="1"/>
  <c r="AP51" i="41" s="1"/>
  <c r="E42" i="41"/>
  <c r="F56" i="41" s="1"/>
  <c r="W69" i="41" s="1"/>
  <c r="AQ50" i="41" s="1"/>
  <c r="F42" i="41"/>
  <c r="G56" i="41" s="1"/>
  <c r="X69" i="41" s="1"/>
  <c r="AR50" i="41" s="1"/>
  <c r="G42" i="41"/>
  <c r="H56" i="41" s="1"/>
  <c r="Y69" i="41" s="1"/>
  <c r="AS50" i="41" s="1"/>
  <c r="H42" i="41"/>
  <c r="I56" i="41" s="1"/>
  <c r="Z69" i="41" s="1"/>
  <c r="AT50" i="41" s="1"/>
  <c r="I42" i="41"/>
  <c r="J56" i="41" s="1"/>
  <c r="AA69" i="41" s="1"/>
  <c r="AU50" i="41" s="1"/>
  <c r="J42" i="41"/>
  <c r="K56" i="41" s="1"/>
  <c r="AB69" i="41" s="1"/>
  <c r="AV50" i="41" s="1"/>
  <c r="K42" i="41"/>
  <c r="L56" i="41" s="1"/>
  <c r="AC69" i="41" s="1"/>
  <c r="AW50" i="41" s="1"/>
  <c r="L42" i="41"/>
  <c r="M56" i="41" s="1"/>
  <c r="AD69" i="41" s="1"/>
  <c r="AX50" i="41" s="1"/>
  <c r="M42" i="41"/>
  <c r="N56" i="41" s="1"/>
  <c r="AE69" i="41" s="1"/>
  <c r="AY50" i="41" s="1"/>
  <c r="D42" i="41"/>
  <c r="E56" i="41" s="1"/>
  <c r="V69" i="41" s="1"/>
  <c r="AP50" i="41" s="1"/>
  <c r="E36" i="41"/>
  <c r="F55" i="41" s="1"/>
  <c r="W68" i="41" s="1"/>
  <c r="AQ49" i="41" s="1"/>
  <c r="F36" i="41"/>
  <c r="G55" i="41" s="1"/>
  <c r="X68" i="41" s="1"/>
  <c r="AR49" i="41" s="1"/>
  <c r="G36" i="41"/>
  <c r="H55" i="41" s="1"/>
  <c r="Y68" i="41" s="1"/>
  <c r="AS49" i="41" s="1"/>
  <c r="H36" i="41"/>
  <c r="I55" i="41" s="1"/>
  <c r="Z68" i="41" s="1"/>
  <c r="AT49" i="41" s="1"/>
  <c r="I36" i="41"/>
  <c r="J55" i="41" s="1"/>
  <c r="AA68" i="41" s="1"/>
  <c r="AU49" i="41" s="1"/>
  <c r="J36" i="41"/>
  <c r="K55" i="41" s="1"/>
  <c r="AB68" i="41" s="1"/>
  <c r="AV49" i="41" s="1"/>
  <c r="K36" i="41"/>
  <c r="L55" i="41" s="1"/>
  <c r="AC68" i="41" s="1"/>
  <c r="AW49" i="41" s="1"/>
  <c r="L36" i="41"/>
  <c r="M55" i="41" s="1"/>
  <c r="AD68" i="41" s="1"/>
  <c r="AX49" i="41" s="1"/>
  <c r="M36" i="41"/>
  <c r="N55" i="41" s="1"/>
  <c r="AE68" i="41" s="1"/>
  <c r="AY49" i="41" s="1"/>
  <c r="D36" i="41"/>
  <c r="E55" i="41" s="1"/>
  <c r="V68" i="41" s="1"/>
  <c r="AP49" i="41" s="1"/>
  <c r="E31" i="41"/>
  <c r="F54" i="41" s="1"/>
  <c r="W67" i="41" s="1"/>
  <c r="AQ48" i="41" s="1"/>
  <c r="F31" i="41"/>
  <c r="G54" i="41" s="1"/>
  <c r="X67" i="41" s="1"/>
  <c r="AR48" i="41" s="1"/>
  <c r="G31" i="41"/>
  <c r="H54" i="41" s="1"/>
  <c r="Y67" i="41" s="1"/>
  <c r="AS48" i="41" s="1"/>
  <c r="H31" i="41"/>
  <c r="I54" i="41" s="1"/>
  <c r="Z67" i="41" s="1"/>
  <c r="AT48" i="41" s="1"/>
  <c r="I31" i="41"/>
  <c r="J54" i="41" s="1"/>
  <c r="AA67" i="41" s="1"/>
  <c r="AU48" i="41" s="1"/>
  <c r="J31" i="41"/>
  <c r="K54" i="41" s="1"/>
  <c r="AB67" i="41" s="1"/>
  <c r="AV48" i="41" s="1"/>
  <c r="K31" i="41"/>
  <c r="L54" i="41" s="1"/>
  <c r="AC67" i="41" s="1"/>
  <c r="AW48" i="41" s="1"/>
  <c r="L31" i="41"/>
  <c r="M54" i="41" s="1"/>
  <c r="AD67" i="41" s="1"/>
  <c r="AX48" i="41" s="1"/>
  <c r="M31" i="41"/>
  <c r="N54" i="41" s="1"/>
  <c r="AE67" i="41" s="1"/>
  <c r="AY48" i="41" s="1"/>
  <c r="D31" i="41"/>
  <c r="E54" i="41" s="1"/>
  <c r="V67" i="41" s="1"/>
  <c r="AP48" i="41" s="1"/>
  <c r="E3" i="38" l="1"/>
  <c r="D3" i="38"/>
  <c r="C3" i="38"/>
  <c r="U46" i="37" l="1"/>
  <c r="U47" i="37"/>
  <c r="U48" i="37"/>
  <c r="U49" i="37"/>
  <c r="U50" i="37"/>
  <c r="U51" i="37"/>
  <c r="U52" i="37"/>
  <c r="U53" i="37"/>
  <c r="U45" i="37"/>
  <c r="T46" i="37"/>
  <c r="T47" i="37"/>
  <c r="T48" i="37"/>
  <c r="T49" i="37"/>
  <c r="T50" i="37"/>
  <c r="T51" i="37"/>
  <c r="T52" i="37"/>
  <c r="T53" i="37"/>
  <c r="T45" i="37"/>
  <c r="V29" i="37" l="1"/>
  <c r="V30" i="37"/>
  <c r="V31" i="37"/>
  <c r="V32" i="37"/>
  <c r="V33" i="37"/>
  <c r="V34" i="37"/>
  <c r="V35" i="37"/>
  <c r="V36" i="37"/>
  <c r="V28" i="37"/>
  <c r="T29" i="37"/>
  <c r="T30" i="37"/>
  <c r="T31" i="37"/>
  <c r="T32" i="37"/>
  <c r="T33" i="37"/>
  <c r="T34" i="37"/>
  <c r="T35" i="37"/>
  <c r="T36" i="37"/>
  <c r="T28" i="37"/>
  <c r="U29" i="37"/>
  <c r="U30" i="37"/>
  <c r="U31" i="37"/>
  <c r="U32" i="37"/>
  <c r="U33" i="37"/>
  <c r="U34" i="37"/>
  <c r="U35" i="37"/>
  <c r="U36" i="37"/>
  <c r="U28" i="37"/>
  <c r="D6" i="35"/>
  <c r="E6" i="35"/>
  <c r="F6" i="35"/>
  <c r="G6" i="35"/>
  <c r="H6" i="35"/>
  <c r="I6" i="35"/>
  <c r="J6" i="35"/>
  <c r="K6" i="35"/>
  <c r="L6" i="35"/>
  <c r="C6" i="35"/>
  <c r="H12" i="37" l="1"/>
  <c r="H13" i="37"/>
  <c r="H14" i="37"/>
  <c r="H15" i="37"/>
  <c r="H16" i="37"/>
  <c r="H17" i="37"/>
  <c r="H18" i="37"/>
  <c r="H19" i="37"/>
  <c r="H20" i="37"/>
  <c r="H21" i="37"/>
  <c r="H22" i="37"/>
  <c r="R12" i="37"/>
  <c r="R13" i="37"/>
  <c r="R14" i="37"/>
  <c r="R15" i="37"/>
  <c r="R16" i="37"/>
  <c r="R17" i="37"/>
  <c r="R18" i="37"/>
  <c r="R19" i="37"/>
  <c r="R20" i="37"/>
  <c r="R21" i="37"/>
  <c r="R22" i="37"/>
  <c r="R11" i="37"/>
  <c r="R10" i="37"/>
  <c r="R9" i="37"/>
  <c r="R8" i="37"/>
  <c r="R7" i="37"/>
  <c r="R6" i="37"/>
  <c r="R5" i="37"/>
  <c r="R4" i="37"/>
  <c r="R3" i="37"/>
  <c r="H6" i="37"/>
  <c r="H7" i="37"/>
  <c r="H8" i="37"/>
  <c r="H4" i="37"/>
  <c r="H5" i="37"/>
  <c r="H9" i="37"/>
  <c r="H10" i="37"/>
  <c r="H11" i="37"/>
  <c r="H3" i="37"/>
  <c r="AJ8" i="36" l="1"/>
  <c r="AK8" i="36"/>
  <c r="AL8" i="36"/>
  <c r="AM8" i="36"/>
  <c r="AN8" i="36"/>
  <c r="AO8" i="36"/>
  <c r="AP8" i="36"/>
  <c r="AQ8" i="36"/>
  <c r="AR8" i="36"/>
  <c r="AS8" i="36"/>
  <c r="AT8" i="36"/>
  <c r="AU8" i="36"/>
  <c r="AV8" i="36"/>
  <c r="AW8" i="36"/>
  <c r="AX8" i="36"/>
  <c r="AY8" i="36"/>
  <c r="AZ8" i="36"/>
  <c r="BA8" i="36"/>
  <c r="BB8" i="36"/>
  <c r="BC8" i="36"/>
  <c r="BD8" i="36"/>
  <c r="BE8" i="36"/>
  <c r="BF8" i="36"/>
  <c r="BG8" i="36"/>
  <c r="BH8" i="36"/>
  <c r="BI8" i="36"/>
  <c r="BJ8" i="36"/>
  <c r="BK8" i="36"/>
  <c r="BL8" i="36"/>
  <c r="BM8" i="36"/>
  <c r="AI8" i="36"/>
  <c r="AH13" i="36"/>
  <c r="BD9" i="36"/>
  <c r="BE9" i="36"/>
  <c r="BF9" i="36"/>
  <c r="BG9" i="36"/>
  <c r="BH9" i="36"/>
  <c r="BI9" i="36"/>
  <c r="BJ9" i="36"/>
  <c r="BK9" i="36"/>
  <c r="BL9" i="36"/>
  <c r="BM9" i="36"/>
  <c r="AJ9" i="36"/>
  <c r="AK9" i="36"/>
  <c r="AL9" i="36"/>
  <c r="AM9" i="36"/>
  <c r="AN9" i="36"/>
  <c r="AO9" i="36"/>
  <c r="AP9" i="36"/>
  <c r="AQ9" i="36"/>
  <c r="AR9" i="36"/>
  <c r="AS9" i="36"/>
  <c r="AT9" i="36"/>
  <c r="AU9" i="36"/>
  <c r="AV9" i="36"/>
  <c r="AW9" i="36"/>
  <c r="AX9" i="36"/>
  <c r="AY9" i="36"/>
  <c r="AZ9" i="36"/>
  <c r="BA9" i="36"/>
  <c r="BB9" i="36"/>
  <c r="BC9" i="36"/>
  <c r="AI9" i="36"/>
  <c r="AU4" i="36"/>
</calcChain>
</file>

<file path=xl/sharedStrings.xml><?xml version="1.0" encoding="utf-8"?>
<sst xmlns="http://schemas.openxmlformats.org/spreadsheetml/2006/main" count="962" uniqueCount="580">
  <si>
    <t>Threads</t>
  </si>
  <si>
    <t>Bandwidth (GB/s)</t>
  </si>
  <si>
    <t>Read</t>
  </si>
  <si>
    <t>Write</t>
  </si>
  <si>
    <t>Normal</t>
  </si>
  <si>
    <t>Stream</t>
  </si>
  <si>
    <t>SIMD</t>
  </si>
  <si>
    <t>Scalar</t>
  </si>
  <si>
    <t xml:space="preserve"> 1,  6.522,  3.146,  9.551,, 82.50%</t>
  </si>
  <si>
    <t xml:space="preserve"> 2,  6.085,  3.107,  9.419,, 61.25%</t>
  </si>
  <si>
    <t xml:space="preserve"> 3,  5.704,  3.066,  9.266,, 41.25%</t>
  </si>
  <si>
    <t xml:space="preserve"> 4,  5.222,  3.009,  8.981,, 47.81%</t>
  </si>
  <si>
    <t xml:space="preserve"> 5,  4.916,  2.967,  8.669,, 40.31%</t>
  </si>
  <si>
    <t xml:space="preserve"> 6,  4.733,  2.934,  8.574,, 26.25%</t>
  </si>
  <si>
    <t xml:space="preserve"> 7,  4.519,  2.908,  8.445,, 22.89%</t>
  </si>
  <si>
    <t xml:space="preserve"> 8,  4.278,  2.857,  8.184,, 35.53%</t>
  </si>
  <si>
    <t xml:space="preserve"> 9,  4.022,  2.808,  7.771,, 29.16%</t>
  </si>
  <si>
    <t>10,  3.689,  2.720,  7.361,, 37.76%</t>
  </si>
  <si>
    <t>11,  3.685,  2.723,  7.361,, 35.99%</t>
  </si>
  <si>
    <t>12,  3.297,  2.635,  7.148,, 36.93%</t>
  </si>
  <si>
    <t>13,  3.302,  2.637,  7.148,, 25.95%</t>
  </si>
  <si>
    <t>14,  3.301,  2.633,  7.145,, 38.72%</t>
  </si>
  <si>
    <t>15,  3.303,  2.635,  7.126,, 31.11%</t>
  </si>
  <si>
    <t>16,  2.808,  2.463,  6.431,, 45.02%</t>
  </si>
  <si>
    <t>17,  2.809,  2.460,  6.429,, 30.25%</t>
  </si>
  <si>
    <t>18,  2.814,  2.458,  6.429,, 39.49%</t>
  </si>
  <si>
    <t>19,  2.806,  2.455,  6.429,, 43.25%</t>
  </si>
  <si>
    <t xml:space="preserve"> 1,  6.517,  3.146,  7.283,, 75.00%</t>
  </si>
  <si>
    <t xml:space="preserve"> 2,  6.078,  3.091,  7.090,, 63.75%</t>
  </si>
  <si>
    <t xml:space="preserve"> 3,  5.693,  3.063,  6.925,, 43.13%</t>
  </si>
  <si>
    <t xml:space="preserve"> 4,  5.212,  3.000,  6.621,, 43.44%</t>
  </si>
  <si>
    <t xml:space="preserve"> 5,  4.908,  2.970,  6.439,, 37.97%</t>
  </si>
  <si>
    <t xml:space="preserve"> 6,  4.726,  2.926,  6.400,, 39.06%</t>
  </si>
  <si>
    <t xml:space="preserve"> 7,  4.520,  2.917,  6.293,, 25.19%</t>
  </si>
  <si>
    <t xml:space="preserve"> 8,  4.275,  2.852,  6.102,, 33.79%</t>
  </si>
  <si>
    <t xml:space="preserve"> 9,  4.009,  2.819,  5.694,, 29.97%</t>
  </si>
  <si>
    <t>10,  3.685,  2.729,  5.641,, 31.83%</t>
  </si>
  <si>
    <t>11,  3.679,  2.722,  5.641,, 39.99%</t>
  </si>
  <si>
    <t>12,  3.310,  2.632,  5.313,, 30.96%</t>
  </si>
  <si>
    <t>13,  3.304,  2.633,  5.313,, 31.97%</t>
  </si>
  <si>
    <t>14,  3.296,  2.631,  5.311,, 30.98%</t>
  </si>
  <si>
    <t>15,  3.293,  2.636,  5.311,, 40.15%</t>
  </si>
  <si>
    <t>16,  2.803,  2.459,  4.780,, 38.08%</t>
  </si>
  <si>
    <t>17,  2.816,  2.456,  4.780,, 35.65%</t>
  </si>
  <si>
    <t>18,  2.808,  2.459,  4.781,, 38.42%</t>
  </si>
  <si>
    <t>19,  2.813,  2.461,  4.780,, 34.98%</t>
  </si>
  <si>
    <t xml:space="preserve"> 1,  0.916,  0.755,  0.589,, 50.00%</t>
  </si>
  <si>
    <t xml:space="preserve"> 2,  0.946,  0.882,  0.580,, 50.00%</t>
  </si>
  <si>
    <t xml:space="preserve"> 3,  0.969,  0.873,  0.574,, 75.00%</t>
  </si>
  <si>
    <t xml:space="preserve"> 4,  0.994,  0.872,  0.546,, 25.00%</t>
  </si>
  <si>
    <t xml:space="preserve"> 5,  1.002,  0.874,  0.538,, 53.12%</t>
  </si>
  <si>
    <t xml:space="preserve"> 6,  1.007,  0.885,  0.546,, 34.38%</t>
  </si>
  <si>
    <t xml:space="preserve"> 7,  1.038,  0.884,  0.545,, 15.62%</t>
  </si>
  <si>
    <t xml:space="preserve"> 8,  1.037,  0.878,  0.531,, 26.56%</t>
  </si>
  <si>
    <t xml:space="preserve"> 9,  1.037,  0.901,  0.482,,  0.39%</t>
  </si>
  <si>
    <t>10,  1.042,  0.862,  0.497,, 77.73%</t>
  </si>
  <si>
    <t>11,  1.042,  0.862,  0.497,, 49.95%</t>
  </si>
  <si>
    <t>12,  1.039,  0.811,  0.482,, 25.39%</t>
  </si>
  <si>
    <t>13,  1.040,  0.811,  0.482,, 37.38%</t>
  </si>
  <si>
    <t>14,  1.039,  0.810,  0.482,, 34.51%</t>
  </si>
  <si>
    <t>15,  1.039,  0.810,  0.482,, 36.17%</t>
  </si>
  <si>
    <t>16,  0.985,  0.781,  0.428,,  3.55%</t>
  </si>
  <si>
    <t>17,  0.986,  0.781,  0.428,, 18.43%</t>
  </si>
  <si>
    <t>18,  0.985,  0.781,  0.428,, 17.97%</t>
  </si>
  <si>
    <t>19,  0.985,  0.780,  0.428,,  1.42%</t>
  </si>
  <si>
    <t>20,  0.985,  0.781,  0.428,, 16.53%</t>
  </si>
  <si>
    <t>21,  0.731,  0.772,  0.344,,  5.05%</t>
  </si>
  <si>
    <t>22,  0.731,  0.776,  0.345,, 39.10%</t>
  </si>
  <si>
    <t>23,  0.731,  0.774,  0.344,, 45.52%</t>
  </si>
  <si>
    <t>24,  0.731,  0.776,  0.344,, 18.56%</t>
  </si>
  <si>
    <t>25,  0.731,  0.774,  0.344,, 68.26%</t>
  </si>
  <si>
    <t>26,  0.731,  0.776,  0.344,,  6.73%</t>
  </si>
  <si>
    <t>27,  0.731,  0.775,  0.344,, 30.30%</t>
  </si>
  <si>
    <t>28,  0.731,  0.776,  0.344,, 15.80%</t>
  </si>
  <si>
    <t>29,  0.731,  0.776,  0.345,, 60.43%</t>
  </si>
  <si>
    <t>30,  0.731,  0.776,  0.344,, 70.60%</t>
  </si>
  <si>
    <t>31,  0.731,  0.774,  0.344,, 58.92%</t>
  </si>
  <si>
    <t>1 thread</t>
  </si>
  <si>
    <t>scalar</t>
  </si>
  <si>
    <t xml:space="preserve"> 1,  0.885,  0.886,  0.734,, 50.00%</t>
  </si>
  <si>
    <t xml:space="preserve"> 2,  0.935,  0.878,  0.764,, 50.00%</t>
  </si>
  <si>
    <t xml:space="preserve"> 3,  0.583,  0.877,  0.757,, 50.00%</t>
  </si>
  <si>
    <t xml:space="preserve"> 4,  0.961,  0.871,  0.740,, 12.50%</t>
  </si>
  <si>
    <t xml:space="preserve"> 5,  0.974,  0.885,  0.712,, 43.75%</t>
  </si>
  <si>
    <t xml:space="preserve"> 6,  0.979,  0.877,  0.706,, 46.88%</t>
  </si>
  <si>
    <t xml:space="preserve"> 7,  0.989,  0.879,  0.682,,  7.81%</t>
  </si>
  <si>
    <t xml:space="preserve"> 8,  1.002,  0.876,  0.683,, 84.38%</t>
  </si>
  <si>
    <t xml:space="preserve"> 9,  1.027,  0.897,  0.635,,  9.57%</t>
  </si>
  <si>
    <t>10,  1.008,  0.862,  0.611,, 45.22%</t>
  </si>
  <si>
    <t>11,  1.008,  0.863,  0.610,, 19.78%</t>
  </si>
  <si>
    <t>12,  1.028,  0.814,  0.611,, 17.46%</t>
  </si>
  <si>
    <t>13,  1.027,  0.813,  0.611,,  7.95%</t>
  </si>
  <si>
    <t>14,  1.028,  0.814,  0.610,, 74.02%</t>
  </si>
  <si>
    <t>15,  1.027,  0.814,  0.610,, 59.75%</t>
  </si>
  <si>
    <t>16,  0.981,  0.780,  0.537,, 11.30%</t>
  </si>
  <si>
    <t>17,  0.980,  0.780,  0.537,, 46.37%</t>
  </si>
  <si>
    <t>18,  0.981,  0.780,  0.538,, 56.39%</t>
  </si>
  <si>
    <t>19,  0.979,  0.781,  0.537,, 69.96%</t>
  </si>
  <si>
    <t>20,  0.980,  0.781,  0.537,, 64.13%</t>
  </si>
  <si>
    <t>21,  0.747,  0.774,  0.491,, 51.33%</t>
  </si>
  <si>
    <t>22,  0.747,  0.771,  0.491,, 65.35%</t>
  </si>
  <si>
    <t>23,  0.747,  0.772,  0.491,, 36.81%</t>
  </si>
  <si>
    <t>24,  0.747,  0.773,  0.491,, 50.51%</t>
  </si>
  <si>
    <t>25,  0.747,  0.774,  0.491,,  0.26%</t>
  </si>
  <si>
    <t>26,  0.747,  0.772,  0.491,,  3.19%</t>
  </si>
  <si>
    <t>27,  0.746,  0.770,  0.491,, 10.73%</t>
  </si>
  <si>
    <t>28,  0.747,  0.772,  0.491,, 23.52%</t>
  </si>
  <si>
    <t>29,  0.746,  0.773,  0.491,, 57.61%</t>
  </si>
  <si>
    <t>30,  0.747,  0.770,  0.491,, 20.23%</t>
  </si>
  <si>
    <t>31,  0.746,  0.772,  0.491,, 16.87%</t>
  </si>
  <si>
    <t>Threads: 2</t>
  </si>
  <si>
    <t xml:space="preserve"> 1,  2.112,  2.042,  1.877,, 75.00%</t>
  </si>
  <si>
    <t xml:space="preserve"> 2,  2.194,  1.985,  1.873,, 62.50%</t>
  </si>
  <si>
    <t xml:space="preserve"> 3,  2.210,  1.955,  1.876,, 68.75%</t>
  </si>
  <si>
    <t xml:space="preserve"> 4,  2.246,  1.915,  1.834,, 46.88%</t>
  </si>
  <si>
    <t xml:space="preserve"> 5,  2.262,  1.932,  1.762,, 32.81%</t>
  </si>
  <si>
    <t xml:space="preserve"> 6,  2.280,  1.925,  1.764,, 21.09%</t>
  </si>
  <si>
    <t xml:space="preserve"> 7,  2.313,  1.972,  1.702,, 37.50%</t>
  </si>
  <si>
    <t xml:space="preserve"> 8,  2.311,  1.891,  1.705,, 30.08%</t>
  </si>
  <si>
    <t xml:space="preserve"> 9,  2.385,  1.822,  1.582,, 19.73%</t>
  </si>
  <si>
    <t>10,  2.385,  1.750,  1.522,, 42.63%</t>
  </si>
  <si>
    <t>11,  2.388,  1.760,  1.514,, 22.75%</t>
  </si>
  <si>
    <t>12,  2.343,  1.670,  1.523,, 16.69%</t>
  </si>
  <si>
    <t>13,  2.349,  1.657,  1.523,, 20.72%</t>
  </si>
  <si>
    <t>14,  2.342,  1.643,  1.514,, 39.27%</t>
  </si>
  <si>
    <t>15,  2.349,  1.653,  1.520,, 23.19%</t>
  </si>
  <si>
    <t>16,  1.933,  1.536,  1.340,, 19.31%</t>
  </si>
  <si>
    <t>17,  1.935,  1.542,  1.340,, 14.42%</t>
  </si>
  <si>
    <t>18,  1.954,  1.528,  1.333,, 30.13%</t>
  </si>
  <si>
    <t>19,  1.924,  1.526,  1.331,, 31.52%</t>
  </si>
  <si>
    <t>20,  1.934,  1.537,  1.331,, 44.81%</t>
  </si>
  <si>
    <t>21,  1.362,  1.319,  1.211,, 39.28%</t>
  </si>
  <si>
    <t>22,  1.351,  1.322,  1.213,, 14.75%</t>
  </si>
  <si>
    <t>23,  1.351,  1.321,  1.211,, 48.76%</t>
  </si>
  <si>
    <t>24,  1.363,  1.315,  1.212,, 16.55%</t>
  </si>
  <si>
    <t>25,  1.346,  1.319,  1.211,, 45.15%</t>
  </si>
  <si>
    <t>26,  1.346,  1.320,  1.212,, 18.94%</t>
  </si>
  <si>
    <t>27,  1.360,  1.320,  1.212,, 35.78%</t>
  </si>
  <si>
    <t>28,  1.366,  1.322,  1.211,, 66.71%</t>
  </si>
  <si>
    <t>29,  1.352,  1.319,  1.211,, 53.10%</t>
  </si>
  <si>
    <t>30,  1.350,  1.317,  1.211,, 39.13%</t>
  </si>
  <si>
    <t>31,  1.352,  1.318,  1.212,, 43.36%</t>
  </si>
  <si>
    <t>Threads: 4</t>
  </si>
  <si>
    <t xml:space="preserve"> 1,  3.704,  3.025,  3.516,, 87.50%</t>
  </si>
  <si>
    <t xml:space="preserve"> 2,  3.782,  2.896,  3.598,, 62.50%</t>
  </si>
  <si>
    <t xml:space="preserve"> 3,  4.113,  2.906,  3.536,, 62.50%</t>
  </si>
  <si>
    <t xml:space="preserve"> 4,  4.183,  2.824,  3.459,, 65.62%</t>
  </si>
  <si>
    <t xml:space="preserve"> 5,  4.165,  2.771,  3.333,, 50.78%</t>
  </si>
  <si>
    <t xml:space="preserve"> 6,  4.140,  2.700,  3.303,, 20.31%</t>
  </si>
  <si>
    <t xml:space="preserve"> 7,  4.094,  2.672,  3.236,, 30.66%</t>
  </si>
  <si>
    <t xml:space="preserve"> 8,  3.991,  2.595,  3.193,, 43.07%</t>
  </si>
  <si>
    <t xml:space="preserve"> 9,  3.820,  2.556,  2.995,, 63.23%</t>
  </si>
  <si>
    <t>10,  3.507,  2.446,  2.873,, 37.89%</t>
  </si>
  <si>
    <t>11,  3.520,  2.443,  2.882,, 21.25%</t>
  </si>
  <si>
    <t>12,  3.069,  2.330,  2.850,, 13.04%</t>
  </si>
  <si>
    <t>13,  3.054,  2.329,  2.850,, 30.64%</t>
  </si>
  <si>
    <t>14,  3.054,  2.337,  2.848,, 46.36%</t>
  </si>
  <si>
    <t>15,  3.059,  2.335,  2.850,, 40.83%</t>
  </si>
  <si>
    <t>16,  2.499,  2.178,  2.512,, 10.35%</t>
  </si>
  <si>
    <t>17,  2.488,  2.175,  2.510,, 57.45%</t>
  </si>
  <si>
    <t>18,  2.503,  2.181,  2.513,, 42.18%</t>
  </si>
  <si>
    <t>19,  2.503,  2.172,  2.513,, 23.06%</t>
  </si>
  <si>
    <t>20,  2.498,  2.177,  2.510,, 40.04%</t>
  </si>
  <si>
    <t>21,  1.950,  1.951,  2.277,, 71.46%</t>
  </si>
  <si>
    <t>22,  1.952,  1.947,  2.277,, 39.80%</t>
  </si>
  <si>
    <t>23,  1.947,  1.943,  2.277,, 33.18%</t>
  </si>
  <si>
    <t>24,  1.949,  1.946,  2.277,, 22.19%</t>
  </si>
  <si>
    <t>25,  1.949,  1.949,  2.277,, 35.94%</t>
  </si>
  <si>
    <t>26,  1.952,  1.950,  2.276,, 47.88%</t>
  </si>
  <si>
    <t>27,  1.946,  1.947,  2.274,, 41.43%</t>
  </si>
  <si>
    <t>28,  1.948,  1.949,  2.275,, 21.22%</t>
  </si>
  <si>
    <t>29,  1.950,  1.953,  2.276,, 32.05%</t>
  </si>
  <si>
    <t>30,  1.946,  1.951,  2.277,, 39.08%</t>
  </si>
  <si>
    <t>31,  1.950,  1.953,  2.276,, 28.99%</t>
  </si>
  <si>
    <t>Threads: 8</t>
  </si>
  <si>
    <t xml:space="preserve"> 1,  6.293,  3.385,  6.397,, 75.00%</t>
  </si>
  <si>
    <t xml:space="preserve"> 2,  5.973,  3.329,  6.766,, 43.75%</t>
  </si>
  <si>
    <t xml:space="preserve"> 3,  5.762,  3.263,  6.697,, 43.75%</t>
  </si>
  <si>
    <t xml:space="preserve"> 4,  5.417,  3.205,  6.536,, 41.41%</t>
  </si>
  <si>
    <t xml:space="preserve"> 5,  5.157,  3.150,  6.300,, 33.98%</t>
  </si>
  <si>
    <t xml:space="preserve"> 6,  4.987,  3.101,  6.269,, 38.67%</t>
  </si>
  <si>
    <t xml:space="preserve"> 7,  4.779,  3.052,  6.195,, 30.17%</t>
  </si>
  <si>
    <t xml:space="preserve"> 8,  4.532,  2.973,  6.031,, 23.83%</t>
  </si>
  <si>
    <t xml:space="preserve"> 9,  4.207,  2.937,  5.651,, 22.63%</t>
  </si>
  <si>
    <t>10,  3.835,  2.807,  5.360,, 23.71%</t>
  </si>
  <si>
    <t>11,  3.830,  2.813,  5.476,, 28.23%</t>
  </si>
  <si>
    <t>12,  3.378,  2.682,  5.363,, 52.13%</t>
  </si>
  <si>
    <t>13,  3.374,  2.686,  5.363,, 32.89%</t>
  </si>
  <si>
    <t>14,  3.374,  2.681,  5.365,, 27.00%</t>
  </si>
  <si>
    <t>15,  3.377,  2.679,  5.363,, 17.01%</t>
  </si>
  <si>
    <t>16,  2.831,  2.503,  4.717,, 42.17%</t>
  </si>
  <si>
    <t>17,  2.834,  2.501,  4.717,, 31.41%</t>
  </si>
  <si>
    <t>18,  2.834,  2.501,  4.718,, 25.18%</t>
  </si>
  <si>
    <t>19,  2.830,  2.505,  4.717,, 32.15%</t>
  </si>
  <si>
    <t>20,  2.831,  2.506,  4.716,, 38.01%</t>
  </si>
  <si>
    <t>21,  2.216,  2.227,  4.258,, 51.19%</t>
  </si>
  <si>
    <t>22,  2.215,  2.229,  4.259,, 31.87%</t>
  </si>
  <si>
    <t>23,  2.216,  2.230,  4.257,, 27.69%</t>
  </si>
  <si>
    <t>24,  2.216,  2.225,  4.257,, 25.20%</t>
  </si>
  <si>
    <t>25,  2.214,  2.228,  4.258,, 20.78%</t>
  </si>
  <si>
    <t>26,  2.215,  2.228,  4.258,, 26.71%</t>
  </si>
  <si>
    <t>27,  2.214,  2.231,  4.258,, 21.72%</t>
  </si>
  <si>
    <t>28,  2.214,  2.227,  4.260,, 22.30%</t>
  </si>
  <si>
    <t>29,  2.216,  2.228,  4.261,, 34.55%</t>
  </si>
  <si>
    <t>30,  2.217,  2.228,  4.255,, 51.59%</t>
  </si>
  <si>
    <t>31,  2.217,  2.228,  4.254,, 31.68%</t>
  </si>
  <si>
    <t>Threads: 10</t>
  </si>
  <si>
    <t xml:space="preserve"> 1,  6.529,  3.385,  7.953,, 75.00%</t>
  </si>
  <si>
    <t xml:space="preserve"> 2,  6.163,  3.343,  8.458,, 47.50%</t>
  </si>
  <si>
    <t xml:space="preserve"> 3,  5.854,  3.265,  8.367,, 37.50%</t>
  </si>
  <si>
    <t xml:space="preserve"> 4,  5.459,  3.221,  8.164,, 36.88%</t>
  </si>
  <si>
    <t xml:space="preserve"> 5,  5.178,  3.166,  7.867,, 42.50%</t>
  </si>
  <si>
    <t xml:space="preserve"> 6,  5.000,  3.120,  7.819,, 28.75%</t>
  </si>
  <si>
    <t xml:space="preserve"> 7,  4.794,  3.079,  7.771,, 30.62%</t>
  </si>
  <si>
    <t xml:space="preserve"> 8,  4.539,  3.006,  7.520,, 17.85%</t>
  </si>
  <si>
    <t xml:space="preserve"> 9,  4.216,  2.956,  7.046,, 29.63%</t>
  </si>
  <si>
    <t>10,  3.846,  2.841,  6.699,, 31.12%</t>
  </si>
  <si>
    <t>11,  3.842,  2.842,  6.674,, 33.85%</t>
  </si>
  <si>
    <t>12,  3.396,  2.711,  6.689,, 23.46%</t>
  </si>
  <si>
    <t>13,  3.394,  2.714,  6.690,, 27.50%</t>
  </si>
  <si>
    <t>14,  3.396,  2.711,  6.688,, 31.74%</t>
  </si>
  <si>
    <t>15,  3.392,  2.712,  6.690,, 36.11%</t>
  </si>
  <si>
    <t>16,  2.859,  2.532,  5.881,, 29.82%</t>
  </si>
  <si>
    <t>17,  2.860,  2.528,  5.881,, 27.60%</t>
  </si>
  <si>
    <t>18,  2.865,  2.530,  5.883,, 54.18%</t>
  </si>
  <si>
    <t>19,  2.861,  2.524,  5.882,, 34.30%</t>
  </si>
  <si>
    <t>20,  2.860,  2.530,  5.882,, 43.58%</t>
  </si>
  <si>
    <t>21,  2.232,  2.248,  5.229,, 26.05%</t>
  </si>
  <si>
    <t>22,  2.232,  2.249,  5.229,, 36.05%</t>
  </si>
  <si>
    <t>23,  2.232,  2.248,  5.229,, 38.42%</t>
  </si>
  <si>
    <t>24,  2.232,  2.248,  5.225,, 39.82%</t>
  </si>
  <si>
    <t>25,  2.233,  2.251,  5.230,, 40.36%</t>
  </si>
  <si>
    <t>26,  2.233,  2.249,  5.230,, 24.56%</t>
  </si>
  <si>
    <t>27,  2.232,  2.249,  5.229,, 21.22%</t>
  </si>
  <si>
    <t>28,  2.232,  2.248,  5.230,, 42.94%</t>
  </si>
  <si>
    <t>29,  2.235,  2.248,  5.228,, 32.33%</t>
  </si>
  <si>
    <t>30,  2.233,  2.251,  5.230,, 33.36%</t>
  </si>
  <si>
    <t>31,  2.235,  2.251,  5.230,, 32.64%</t>
  </si>
  <si>
    <t>20 threads</t>
  </si>
  <si>
    <t>Threads: 12</t>
  </si>
  <si>
    <t xml:space="preserve"> 1,  6.650,  3.621,  8.024,, 62.50%</t>
  </si>
  <si>
    <t xml:space="preserve"> 2,  6.268,  3.567,  8.202,, 52.08%</t>
  </si>
  <si>
    <t xml:space="preserve"> 3,  5.952,  3.497,  8.083,, 42.71%</t>
  </si>
  <si>
    <t xml:space="preserve"> 4,  5.581,  3.440,  7.888,, 40.11%</t>
  </si>
  <si>
    <t xml:space="preserve"> 5,  5.323,  3.385,  7.607,, 43.75%</t>
  </si>
  <si>
    <t xml:space="preserve"> 6,  5.166,  3.333,  7.545,, 26.43%</t>
  </si>
  <si>
    <t xml:space="preserve"> 7,  4.980,  3.280,  7.445,, 31.83%</t>
  </si>
  <si>
    <t xml:space="preserve"> 8,  4.751,  3.196,  7.237,, 38.12%</t>
  </si>
  <si>
    <t xml:space="preserve"> 9,  4.445,  3.158,  6.806,, 33.61%</t>
  </si>
  <si>
    <t>10,  4.069,  3.025,  6.502,, 40.23%</t>
  </si>
  <si>
    <t>11,  4.074,  3.026,  6.466,, 49.94%</t>
  </si>
  <si>
    <t>12,  3.592,  2.884,  6.390,, 39.44%</t>
  </si>
  <si>
    <t>13,  3.592,  2.885,  6.387,, 36.00%</t>
  </si>
  <si>
    <t>14,  3.596,  2.882,  6.384,, 45.55%</t>
  </si>
  <si>
    <t>15,  3.593,  2.884,  6.389,, 37.14%</t>
  </si>
  <si>
    <t>16,  3.030,  2.684,  5.676,, 27.52%</t>
  </si>
  <si>
    <t>17,  3.032,  2.691,  5.673,, 25.63%</t>
  </si>
  <si>
    <t>18,  3.034,  2.690,  5.667,, 29.03%</t>
  </si>
  <si>
    <t>19,  3.035,  2.690,  5.673,, 34.45%</t>
  </si>
  <si>
    <t>20,  3.032,  2.685,  5.672,, 27.57%</t>
  </si>
  <si>
    <t>21,  2.366,  2.379,  4.972,, 38.82%</t>
  </si>
  <si>
    <t>22,  2.364,  2.381,  4.968,, 32.78%</t>
  </si>
  <si>
    <t>23,  2.366,  2.379,  4.959,, 47.75%</t>
  </si>
  <si>
    <t>24,  2.367,  2.379,  4.975,, 31.37%</t>
  </si>
  <si>
    <t>25,  2.364,  2.384,  4.980,, 32.95%</t>
  </si>
  <si>
    <t>26,  2.363,  2.381,  4.971,, 30.25%</t>
  </si>
  <si>
    <t>27,  2.364,  2.381,  4.971,, 47.37%</t>
  </si>
  <si>
    <t>28,  2.365,  2.380,  4.973,, 34.67%</t>
  </si>
  <si>
    <t>29,  2.367,  2.381,  4.974,, 35.40%</t>
  </si>
  <si>
    <t>30,  2.366,  2.379,  4.972,, 38.53%</t>
  </si>
  <si>
    <t>31,  2.364,  2.380,  4.972,, 36.73%</t>
  </si>
  <si>
    <t>Threads: 16</t>
  </si>
  <si>
    <t xml:space="preserve"> 1,  6.728,  3.568,  8.615,, 78.13%</t>
  </si>
  <si>
    <t xml:space="preserve"> 2,  6.360,  3.508,  8.483,, 51.56%</t>
  </si>
  <si>
    <t xml:space="preserve"> 3,  5.967,  3.451,  8.345,, 57.03%</t>
  </si>
  <si>
    <t xml:space="preserve"> 4,  5.543,  3.387,  8.106,, 32.03%</t>
  </si>
  <si>
    <t xml:space="preserve"> 5,  5.265,  3.339,  7.823,, 40.43%</t>
  </si>
  <si>
    <t xml:space="preserve"> 6,  5.099,  3.288,  7.744,, 28.12%</t>
  </si>
  <si>
    <t xml:space="preserve"> 7,  4.902,  3.251,  7.630,, 35.89%</t>
  </si>
  <si>
    <t xml:space="preserve"> 8,  4.667,  3.177,  7.402,, 33.79%</t>
  </si>
  <si>
    <t xml:space="preserve"> 9,  4.384,  3.127,  7.019,, 27.39%</t>
  </si>
  <si>
    <t>10,  4.027,  3.007,  6.663,, 29.98%</t>
  </si>
  <si>
    <t>11,  4.024,  3.010,  6.661,, 34.94%</t>
  </si>
  <si>
    <t>12,  3.584,  2.881,  6.491,, 38.52%</t>
  </si>
  <si>
    <t>13,  3.580,  2.879,  6.501,, 26.22%</t>
  </si>
  <si>
    <t>14,  3.583,  2.877,  6.498,, 33.75%</t>
  </si>
  <si>
    <t>15,  3.578,  2.877,  6.504,, 30.59%</t>
  </si>
  <si>
    <t>16,  3.041,  2.688,  5.816,, 38.85%</t>
  </si>
  <si>
    <t>17,  3.042,  2.689,  5.815,, 37.58%</t>
  </si>
  <si>
    <t>18,  3.040,  2.685,  5.816,, 44.68%</t>
  </si>
  <si>
    <t>19,  3.042,  2.687,  5.816,, 25.20%</t>
  </si>
  <si>
    <t>20,  3.043,  2.683,  5.815,, 36.64%</t>
  </si>
  <si>
    <t>21,  2.367,  2.378,  5.020,, 33.76%</t>
  </si>
  <si>
    <t>22,  2.368,  2.383,  5.022,, 41.37%</t>
  </si>
  <si>
    <t>23,  2.370,  2.382,  5.021,, 23.91%</t>
  </si>
  <si>
    <t>24,  2.369,  2.384,  5.020,, 31.69%</t>
  </si>
  <si>
    <t>25,  2.368,  2.379,  5.020,, 31.04%</t>
  </si>
  <si>
    <t>26,  2.367,  2.386,  5.021,, 30.43%</t>
  </si>
  <si>
    <t>27,  2.367,  2.383,  5.022,, 28.07%</t>
  </si>
  <si>
    <t>28,  2.366,  2.383,  5.018,, 41.86%</t>
  </si>
  <si>
    <t>29,  2.366,  2.382,  5.019,, 30.34%</t>
  </si>
  <si>
    <t>30,  2.366,  2.386,  5.021,, 33.29%</t>
  </si>
  <si>
    <t>31,  2.368,  2.382,  5.020,, 27.72%</t>
  </si>
  <si>
    <t>Threads: 20</t>
  </si>
  <si>
    <t xml:space="preserve"> 1,  6.524,  3.148,  9.651,, 67.50%</t>
  </si>
  <si>
    <t xml:space="preserve"> 2,  6.104,  3.103,  9.419,, 66.25%</t>
  </si>
  <si>
    <t xml:space="preserve"> 3,  5.708,  3.065,  9.264,, 46.25%</t>
  </si>
  <si>
    <t xml:space="preserve"> 4,  5.215,  3.015,  8.978,, 35.63%</t>
  </si>
  <si>
    <t xml:space="preserve"> 5,  4.910,  2.968,  8.668,, 44.84%</t>
  </si>
  <si>
    <t xml:space="preserve"> 6,  4.723,  2.942,  8.573,, 35.23%</t>
  </si>
  <si>
    <t xml:space="preserve"> 7,  4.519,  2.911,  8.438,, 38.55%</t>
  </si>
  <si>
    <t xml:space="preserve"> 8,  4.285,  2.848,  8.184,, 30.08%</t>
  </si>
  <si>
    <t xml:space="preserve"> 9,  4.012,  2.815,  7.767,, 41.70%</t>
  </si>
  <si>
    <t>10,  3.684,  2.725,  7.364,, 28.86%</t>
  </si>
  <si>
    <t>11,  3.692,  2.720,  7.366,, 27.30%</t>
  </si>
  <si>
    <t>12,  3.292,  2.634,  7.142,, 32.86%</t>
  </si>
  <si>
    <t>13,  3.303,  2.641,  7.140,, 31.70%</t>
  </si>
  <si>
    <t>14,  3.296,  2.633,  7.145,, 23.80%</t>
  </si>
  <si>
    <t>15,  3.296,  2.633,  7.149,, 29.78%</t>
  </si>
  <si>
    <t>16,  2.805,  2.459,  6.432,, 38.81%</t>
  </si>
  <si>
    <t>17,  2.808,  2.453,  6.431,, 24.44%</t>
  </si>
  <si>
    <t>18,  2.807,  2.458,  6.432,, 32.08%</t>
  </si>
  <si>
    <t>19,  2.804,  2.455,  6.433,, 29.48%</t>
  </si>
  <si>
    <t>20,  2.810,  2.458,  6.435,, 35.91%</t>
  </si>
  <si>
    <t>21,  2.194,  2.215,  5.512,, 27.66%</t>
  </si>
  <si>
    <t>22,  2.197,  2.209,  5.512,, 41.77%</t>
  </si>
  <si>
    <t>23,  2.195,  2.208,  5.504,, 40.41%</t>
  </si>
  <si>
    <t>24,  2.195,  2.215,  5.505,, 42.86%</t>
  </si>
  <si>
    <t>25,  2.190,  2.212,  5.514,, 31.38%</t>
  </si>
  <si>
    <t>26,  2.192,  2.214,  5.511,, 38.91%</t>
  </si>
  <si>
    <t>27,  2.197,  2.222,  5.510,, 28.81%</t>
  </si>
  <si>
    <t>28,  2.196,  2.211,  5.513,, 34.24%</t>
  </si>
  <si>
    <t>29,  2.198,  2.211,  5.508,, 36.77%</t>
  </si>
  <si>
    <t>30,  2.196,  2.209,  5.507,, 34.30%</t>
  </si>
  <si>
    <t>31,  2.192,  2.213,  5.512,, 31.26%</t>
  </si>
  <si>
    <t>ByteSlice</t>
  </si>
  <si>
    <t>0_prefetch_1_no</t>
  </si>
  <si>
    <t>12-bit</t>
  </si>
  <si>
    <t>Bytes/code(read)</t>
  </si>
  <si>
    <t>Bytes/code(write)</t>
  </si>
  <si>
    <t>page miss raio</t>
  </si>
  <si>
    <t>page empty ratio</t>
  </si>
  <si>
    <t>codes/cycle</t>
  </si>
  <si>
    <t>Hit ratio</t>
  </si>
  <si>
    <t xml:space="preserve">  default: 4 bytes</t>
  </si>
  <si>
    <t>Naïve</t>
  </si>
  <si>
    <t>Proposed</t>
  </si>
  <si>
    <t>Without hardware prefetcher</t>
  </si>
  <si>
    <t>Naïve_no_HP</t>
  </si>
  <si>
    <t>Proposed_no_HP</t>
  </si>
  <si>
    <t>Page Empty Ratio</t>
  </si>
  <si>
    <t>Page miss Ratio</t>
  </si>
  <si>
    <t>Page Hit Ratio</t>
  </si>
  <si>
    <t>2-columns</t>
  </si>
  <si>
    <t>1 column</t>
  </si>
  <si>
    <t>2 columns</t>
  </si>
  <si>
    <t>4 columns</t>
  </si>
  <si>
    <t>Without Prefetch</t>
  </si>
  <si>
    <t>With Prefetch</t>
  </si>
  <si>
    <t>W/O prefetch</t>
  </si>
  <si>
    <t xml:space="preserve">Comparison of 1 2 </t>
  </si>
  <si>
    <t>Squential</t>
  </si>
  <si>
    <t>All</t>
  </si>
  <si>
    <t>First pass</t>
  </si>
  <si>
    <t>all</t>
  </si>
  <si>
    <t>Real execution times (M)</t>
  </si>
  <si>
    <t>codes per cycle</t>
  </si>
  <si>
    <t>cycle per code</t>
  </si>
  <si>
    <t>Second pass</t>
  </si>
  <si>
    <t>LineItemWT</t>
  </si>
  <si>
    <t>l_shipdate</t>
  </si>
  <si>
    <t>Q1</t>
  </si>
  <si>
    <t>Q3</t>
  </si>
  <si>
    <t>Q4</t>
  </si>
  <si>
    <t>Q5</t>
  </si>
  <si>
    <t>Q6</t>
  </si>
  <si>
    <t>Q7</t>
  </si>
  <si>
    <t>Q8</t>
  </si>
  <si>
    <t>c_mktsegment</t>
  </si>
  <si>
    <t>o_orderdate</t>
  </si>
  <si>
    <t>l_commitdate</t>
  </si>
  <si>
    <t>l_receiptdate</t>
  </si>
  <si>
    <t>r_name</t>
  </si>
  <si>
    <t>l_quantity</t>
  </si>
  <si>
    <t>n1.n_name</t>
  </si>
  <si>
    <t>n2.n_name</t>
  </si>
  <si>
    <t>p_type</t>
  </si>
  <si>
    <t>Q9</t>
  </si>
  <si>
    <t>p_name</t>
  </si>
  <si>
    <t>Q10</t>
  </si>
  <si>
    <t>l_returnflag</t>
  </si>
  <si>
    <t>Q12</t>
  </si>
  <si>
    <t>l_shipmode</t>
  </si>
  <si>
    <t>Q14</t>
  </si>
  <si>
    <t>Q15</t>
  </si>
  <si>
    <t>p_container</t>
  </si>
  <si>
    <t>p_brand</t>
  </si>
  <si>
    <t>Q17</t>
  </si>
  <si>
    <t>Q18</t>
  </si>
  <si>
    <t>l_orderkey</t>
  </si>
  <si>
    <t>Q19</t>
  </si>
  <si>
    <t>p_size</t>
  </si>
  <si>
    <t>l_shipinstruct</t>
  </si>
  <si>
    <t>Q20</t>
  </si>
  <si>
    <t>Reduce…</t>
  </si>
  <si>
    <t>Add the identifier……</t>
  </si>
  <si>
    <t>c_nationkey</t>
  </si>
  <si>
    <t>s_suppkey</t>
  </si>
  <si>
    <t>MMX</t>
  </si>
  <si>
    <t>AVX</t>
  </si>
  <si>
    <t>AVX2</t>
  </si>
  <si>
    <t>Insns/code</t>
  </si>
  <si>
    <t>Thread = 1</t>
  </si>
  <si>
    <t>T = huge_table enable</t>
  </si>
  <si>
    <t>B = bit width</t>
  </si>
  <si>
    <t>P: prefetch model</t>
  </si>
  <si>
    <t>P_T\B</t>
  </si>
  <si>
    <t>0_0</t>
  </si>
  <si>
    <t>0_1</t>
  </si>
  <si>
    <t>7_0</t>
  </si>
  <si>
    <t>7_1</t>
  </si>
  <si>
    <t>8_0</t>
  </si>
  <si>
    <t>8_1</t>
  </si>
  <si>
    <t>15_0</t>
  </si>
  <si>
    <t>15_1</t>
  </si>
  <si>
    <t>Time</t>
  </si>
  <si>
    <t>Thread = 16</t>
  </si>
  <si>
    <t>Bytes</t>
  </si>
  <si>
    <t>Thread = 8</t>
  </si>
  <si>
    <t>Without</t>
  </si>
  <si>
    <t>software</t>
  </si>
  <si>
    <t>prefetching</t>
  </si>
  <si>
    <t>with</t>
  </si>
  <si>
    <t>streaming</t>
  </si>
  <si>
    <t>write</t>
  </si>
  <si>
    <t>plus</t>
  </si>
  <si>
    <t>Int32</t>
  </si>
  <si>
    <t>Possibility</t>
  </si>
  <si>
    <t>divide / 4</t>
  </si>
  <si>
    <t>Int64</t>
  </si>
  <si>
    <t>divide / 8</t>
  </si>
  <si>
    <t>Ratio</t>
  </si>
  <si>
    <t>divide / 16</t>
  </si>
  <si>
    <t>Int128</t>
  </si>
  <si>
    <t>Int256</t>
  </si>
  <si>
    <t>divide / 32</t>
  </si>
  <si>
    <t>256-bit</t>
  </si>
  <si>
    <t>8-bit</t>
  </si>
  <si>
    <t>32-bit</t>
  </si>
  <si>
    <t>64-bit</t>
  </si>
  <si>
    <t>128-bit</t>
  </si>
  <si>
    <t>Int8</t>
  </si>
  <si>
    <t>16-bit</t>
  </si>
  <si>
    <t>Int16</t>
  </si>
  <si>
    <t>64-bit MMX</t>
  </si>
  <si>
    <t>128-bit AVX</t>
  </si>
  <si>
    <t>256-bit AVX2</t>
  </si>
  <si>
    <t>1-bit</t>
  </si>
  <si>
    <t>BS_worst</t>
  </si>
  <si>
    <t>BS_best</t>
  </si>
  <si>
    <t>Our</t>
  </si>
  <si>
    <t>Codes per ns</t>
  </si>
  <si>
    <t>Read bytes</t>
  </si>
  <si>
    <t>BS_worst_p</t>
  </si>
  <si>
    <t>BS_best_p</t>
  </si>
  <si>
    <t>Our_p</t>
  </si>
  <si>
    <t>Proposed_p</t>
  </si>
  <si>
    <t>4_c</t>
  </si>
  <si>
    <t>2014 Maxwell</t>
  </si>
  <si>
    <t>2010   Fermi</t>
  </si>
  <si>
    <t>2016  Pascal</t>
  </si>
  <si>
    <t xml:space="preserve">2012  Kepler </t>
  </si>
  <si>
    <t>2008     Tesla</t>
  </si>
  <si>
    <t>2011  Virtex-6</t>
  </si>
  <si>
    <t>2008  Virtex-5</t>
  </si>
  <si>
    <t>2013 Virtex-7</t>
  </si>
  <si>
    <t>2016    Virtex-UltraSCALE</t>
  </si>
  <si>
    <t>2004  Virtex-4</t>
  </si>
  <si>
    <t>worst</t>
  </si>
  <si>
    <t>best</t>
  </si>
  <si>
    <t>Run ByteSlice</t>
  </si>
  <si>
    <t>Only the seequential part.</t>
  </si>
  <si>
    <t>Test the impact of branch with one thread….</t>
  </si>
  <si>
    <t>Memory Read</t>
  </si>
  <si>
    <t>Memory write</t>
  </si>
  <si>
    <t>Insts</t>
  </si>
  <si>
    <t>counter[4]</t>
  </si>
  <si>
    <t>31250000, 3681342, 15363</t>
  </si>
  <si>
    <t>31250000, 0 ,0 , 0</t>
  </si>
  <si>
    <t>ns per code</t>
  </si>
  <si>
    <t>Sequential</t>
  </si>
  <si>
    <t>selectivity</t>
  </si>
  <si>
    <t>Source code</t>
  </si>
  <si>
    <t>Without loop overhead</t>
  </si>
  <si>
    <t>Without loop and in-cache read/write overhead</t>
  </si>
  <si>
    <t>Stride</t>
  </si>
  <si>
    <t>From the impact of memory access………</t>
  </si>
  <si>
    <t>1G dataset</t>
  </si>
  <si>
    <t>2 columns with the same contion selective.</t>
  </si>
  <si>
    <t>The cost is twice of that ot single column.  Reasonable…..</t>
  </si>
  <si>
    <t>Full memory scan</t>
  </si>
  <si>
    <t>L1 cache level</t>
  </si>
  <si>
    <t>Hardware prefcher does not work for writing….</t>
  </si>
  <si>
    <t>GPU9-Haswell</t>
  </si>
  <si>
    <t>HARP-</t>
  </si>
  <si>
    <t>31GB/s</t>
  </si>
  <si>
    <t>Write/read</t>
  </si>
  <si>
    <t>Selective</t>
  </si>
  <si>
    <t>Number of loops</t>
  </si>
  <si>
    <t xml:space="preserve">Number of instructions </t>
  </si>
  <si>
    <t>Memory traffic</t>
  </si>
  <si>
    <t>Out-of-cache</t>
  </si>
  <si>
    <t>In-cache</t>
  </si>
  <si>
    <t>Two cache lines</t>
  </si>
  <si>
    <t>One cache line</t>
  </si>
  <si>
    <t>Real hardware</t>
  </si>
  <si>
    <r>
      <t>MR</t>
    </r>
    <r>
      <rPr>
        <sz val="8"/>
        <color theme="1"/>
        <rFont val="宋体"/>
        <family val="2"/>
        <scheme val="minor"/>
      </rPr>
      <t>1</t>
    </r>
  </si>
  <si>
    <r>
      <t>MR</t>
    </r>
    <r>
      <rPr>
        <sz val="9"/>
        <color theme="1"/>
        <rFont val="宋体"/>
        <family val="2"/>
        <scheme val="minor"/>
      </rPr>
      <t>2</t>
    </r>
  </si>
  <si>
    <r>
      <t>MR</t>
    </r>
    <r>
      <rPr>
        <sz val="8"/>
        <color theme="1"/>
        <rFont val="宋体"/>
        <family val="2"/>
        <scheme val="minor"/>
      </rPr>
      <t>3</t>
    </r>
  </si>
  <si>
    <r>
      <t>MR</t>
    </r>
    <r>
      <rPr>
        <sz val="8"/>
        <color theme="1"/>
        <rFont val="宋体"/>
        <family val="2"/>
        <scheme val="minor"/>
      </rPr>
      <t>0</t>
    </r>
  </si>
  <si>
    <t>8 threads</t>
  </si>
  <si>
    <t>Throughput</t>
  </si>
  <si>
    <t>Instructions per tuple</t>
  </si>
  <si>
    <t>L3Misses per cycle</t>
  </si>
  <si>
    <t>Thrgouhput</t>
  </si>
  <si>
    <t>Read bytes per tuple</t>
  </si>
  <si>
    <t>L3 miss latency per cycle</t>
  </si>
  <si>
    <t>Multi-threads</t>
  </si>
  <si>
    <t>MR3</t>
  </si>
  <si>
    <t>S=0.2</t>
  </si>
  <si>
    <t>Overhead</t>
  </si>
  <si>
    <t>MR_0</t>
  </si>
  <si>
    <t>MR_1</t>
  </si>
  <si>
    <t>MR_2</t>
  </si>
  <si>
    <r>
      <t>MR_</t>
    </r>
    <r>
      <rPr>
        <sz val="8"/>
        <color theme="1"/>
        <rFont val="宋体"/>
        <family val="2"/>
        <scheme val="minor"/>
      </rPr>
      <t>0</t>
    </r>
  </si>
  <si>
    <t xml:space="preserve">Q6 </t>
  </si>
  <si>
    <t>P_b</t>
  </si>
  <si>
    <t>b_w</t>
  </si>
  <si>
    <t>Performance</t>
  </si>
  <si>
    <t>No pruning</t>
  </si>
  <si>
    <t>Conjunctive</t>
  </si>
  <si>
    <t>Complex predicates</t>
  </si>
  <si>
    <t>Conjunctive predicates</t>
  </si>
  <si>
    <t>Performance improvement over no pruning</t>
  </si>
  <si>
    <t>Sum</t>
  </si>
  <si>
    <t>p1</t>
  </si>
  <si>
    <t>p2_m0</t>
  </si>
  <si>
    <t>p2_m1</t>
  </si>
  <si>
    <t>p2_m2</t>
  </si>
  <si>
    <t>Column_first</t>
  </si>
  <si>
    <t>Best</t>
  </si>
  <si>
    <t>Two predicates</t>
  </si>
  <si>
    <t>Three predicates</t>
  </si>
  <si>
    <t>Four predicates</t>
  </si>
  <si>
    <t>p(1)&amp;p(2)</t>
  </si>
  <si>
    <t>p(1)&amp;p(2)&amp;p(3)</t>
  </si>
  <si>
    <t>difference</t>
  </si>
  <si>
    <t>Worst</t>
  </si>
  <si>
    <t>Optimal</t>
  </si>
  <si>
    <t>Hebe</t>
  </si>
  <si>
    <t>Mulit-thread</t>
  </si>
  <si>
    <t>L3</t>
  </si>
  <si>
    <t>L3 cache miss</t>
  </si>
  <si>
    <t>Access probability s</t>
  </si>
  <si>
    <t>BS</t>
  </si>
  <si>
    <t>s=0</t>
  </si>
  <si>
    <t>s=1</t>
  </si>
  <si>
    <t>Selectivity</t>
  </si>
  <si>
    <t>Naive_worst</t>
  </si>
  <si>
    <t>Naive_best</t>
  </si>
  <si>
    <t>Predicted</t>
  </si>
  <si>
    <t>Actual</t>
  </si>
  <si>
    <r>
      <t>MR</t>
    </r>
    <r>
      <rPr>
        <sz val="8"/>
        <color theme="1"/>
        <rFont val="宋体"/>
        <family val="2"/>
        <scheme val="minor"/>
      </rPr>
      <t>1</t>
    </r>
    <r>
      <rPr>
        <sz val="11"/>
        <color theme="1"/>
        <rFont val="宋体"/>
        <family val="2"/>
        <charset val="134"/>
        <scheme val="minor"/>
      </rPr>
      <t/>
    </r>
  </si>
  <si>
    <r>
      <t>MR</t>
    </r>
    <r>
      <rPr>
        <sz val="8"/>
        <color theme="1"/>
        <rFont val="宋体"/>
        <family val="2"/>
        <scheme val="minor"/>
      </rPr>
      <t>2</t>
    </r>
    <r>
      <rPr>
        <sz val="11"/>
        <color theme="1"/>
        <rFont val="宋体"/>
        <family val="2"/>
        <charset val="134"/>
        <scheme val="minor"/>
      </rPr>
      <t/>
    </r>
  </si>
  <si>
    <r>
      <t>MR</t>
    </r>
    <r>
      <rPr>
        <sz val="8"/>
        <color theme="1"/>
        <rFont val="宋体"/>
        <family val="2"/>
        <scheme val="minor"/>
      </rPr>
      <t>3</t>
    </r>
    <r>
      <rPr>
        <sz val="11"/>
        <color theme="1"/>
        <rFont val="宋体"/>
        <family val="2"/>
        <charset val="134"/>
        <scheme val="minor"/>
      </rPr>
      <t/>
    </r>
  </si>
  <si>
    <t>Best order</t>
  </si>
  <si>
    <t>Column first</t>
  </si>
  <si>
    <t>worst order</t>
  </si>
  <si>
    <t>Skewed</t>
  </si>
  <si>
    <t>Uniform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</si>
</sst>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scheme val="minor"/>
    </font>
    <font>
      <sz val="11"/>
      <name val="宋体"/>
      <family val="2"/>
      <scheme val="minor"/>
    </font>
    <font>
      <sz val="11"/>
      <color rgb="FFC00000"/>
      <name val="宋体"/>
      <family val="2"/>
      <scheme val="minor"/>
    </font>
    <font>
      <sz val="11"/>
      <color theme="7"/>
      <name val="宋体"/>
      <family val="2"/>
      <scheme val="minor"/>
    </font>
    <font>
      <sz val="10"/>
      <color rgb="FF222222"/>
      <name val="Arial"/>
      <family val="2"/>
    </font>
    <font>
      <sz val="9"/>
      <color theme="1"/>
      <name val="宋体"/>
      <family val="2"/>
      <scheme val="minor"/>
    </font>
    <font>
      <sz val="8"/>
      <color theme="1"/>
      <name val="宋体"/>
      <family val="2"/>
      <scheme val="minor"/>
    </font>
    <font>
      <sz val="11"/>
      <color theme="3" tint="0.39997558519241921"/>
      <name val="宋体"/>
      <family val="2"/>
      <scheme val="minor"/>
    </font>
    <font>
      <sz val="11"/>
      <color rgb="FF00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" fontId="0" fillId="0" borderId="0" xfId="0" applyNumberFormat="1"/>
    <xf numFmtId="0" fontId="9" fillId="0" borderId="0" xfId="0" applyFont="1"/>
    <xf numFmtId="0" fontId="10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6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25826502453308"/>
          <c:y val="5.7060367454068242E-2"/>
          <c:w val="0.80918615333650568"/>
          <c:h val="0.65559310294546524"/>
        </c:manualLayout>
      </c:layout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'fpga gpu glops trend'!$C$1:$G$1</c:f>
              <c:strCache>
                <c:ptCount val="5"/>
                <c:pt idx="0">
                  <c:v>2008     Tesla</c:v>
                </c:pt>
                <c:pt idx="1">
                  <c:v>2010   Fermi</c:v>
                </c:pt>
                <c:pt idx="2">
                  <c:v>2012  Kepler </c:v>
                </c:pt>
                <c:pt idx="3">
                  <c:v>2014 Maxwell</c:v>
                </c:pt>
                <c:pt idx="4">
                  <c:v>2016  Pascal</c:v>
                </c:pt>
              </c:strCache>
            </c:strRef>
          </c:cat>
          <c:val>
            <c:numRef>
              <c:f>'fpga gpu glops trend'!$C$2:$G$2</c:f>
              <c:numCache>
                <c:formatCode>General</c:formatCode>
                <c:ptCount val="5"/>
                <c:pt idx="0">
                  <c:v>576</c:v>
                </c:pt>
                <c:pt idx="1">
                  <c:v>1345</c:v>
                </c:pt>
                <c:pt idx="2">
                  <c:v>3090</c:v>
                </c:pt>
                <c:pt idx="3">
                  <c:v>5120</c:v>
                </c:pt>
                <c:pt idx="4">
                  <c:v>10609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8C-CD44-A5CB-2BB9E74DC9B3}"/>
            </c:ext>
          </c:extLst>
        </c:ser>
        <c:ser>
          <c:idx val="0"/>
          <c:order val="1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3478472518015652E-2"/>
                  <c:y val="-6.4814814814814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8C-CD44-A5CB-2BB9E74DC9B3}"/>
                </c:ext>
              </c:extLst>
            </c:dLbl>
            <c:dLbl>
              <c:idx val="1"/>
              <c:layout>
                <c:manualLayout>
                  <c:x val="-8.2798007632194304E-2"/>
                  <c:y val="-6.4814814814814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8C-CD44-A5CB-2BB9E74DC9B3}"/>
                </c:ext>
              </c:extLst>
            </c:dLbl>
            <c:dLbl>
              <c:idx val="2"/>
              <c:layout>
                <c:manualLayout>
                  <c:x val="-9.1077808395413726E-2"/>
                  <c:y val="-6.4814814814814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8C-CD44-A5CB-2BB9E74DC9B3}"/>
                </c:ext>
              </c:extLst>
            </c:dLbl>
            <c:dLbl>
              <c:idx val="3"/>
              <c:layout>
                <c:manualLayout>
                  <c:x val="-8.2798007632194304E-2"/>
                  <c:y val="-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28C-CD44-A5CB-2BB9E74DC9B3}"/>
                </c:ext>
              </c:extLst>
            </c:dLbl>
            <c:dLbl>
              <c:idx val="4"/>
              <c:layout>
                <c:manualLayout>
                  <c:x val="-0.12695694503603136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8C-CD44-A5CB-2BB9E74DC9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'fpga gpu glops trend'!$C$1:$G$1</c:f>
              <c:strCache>
                <c:ptCount val="5"/>
                <c:pt idx="0">
                  <c:v>2008     Tesla</c:v>
                </c:pt>
                <c:pt idx="1">
                  <c:v>2010   Fermi</c:v>
                </c:pt>
                <c:pt idx="2">
                  <c:v>2012  Kepler </c:v>
                </c:pt>
                <c:pt idx="3">
                  <c:v>2014 Maxwell</c:v>
                </c:pt>
                <c:pt idx="4">
                  <c:v>2016  Pascal</c:v>
                </c:pt>
              </c:strCache>
            </c:strRef>
          </c:cat>
          <c:val>
            <c:numRef>
              <c:f>'fpga gpu glops trend'!$C$2:$G$2</c:f>
              <c:numCache>
                <c:formatCode>General</c:formatCode>
                <c:ptCount val="5"/>
                <c:pt idx="0">
                  <c:v>576</c:v>
                </c:pt>
                <c:pt idx="1">
                  <c:v>1345</c:v>
                </c:pt>
                <c:pt idx="2">
                  <c:v>3090</c:v>
                </c:pt>
                <c:pt idx="3">
                  <c:v>5120</c:v>
                </c:pt>
                <c:pt idx="4">
                  <c:v>10609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28C-CD44-A5CB-2BB9E74DC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79936"/>
        <c:axId val="254181056"/>
      </c:lineChart>
      <c:catAx>
        <c:axId val="254179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Generation of GPU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1056"/>
        <c:crosses val="autoZero"/>
        <c:auto val="1"/>
        <c:lblAlgn val="ctr"/>
        <c:lblOffset val="100"/>
        <c:noMultiLvlLbl val="0"/>
      </c:catAx>
      <c:valAx>
        <c:axId val="25418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200" b="0" i="0" u="none" strike="noStrike" baseline="0">
                    <a:effectLst/>
                  </a:rPr>
                  <a:t>GFLOPS 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79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505920425535828E-2"/>
          <c:y val="6.2708151064450282E-2"/>
          <c:w val="0.9002251555361438"/>
          <c:h val="0.73134004082822968"/>
        </c:manualLayout>
      </c:layout>
      <c:lineChart>
        <c:grouping val="standard"/>
        <c:varyColors val="0"/>
        <c:ser>
          <c:idx val="0"/>
          <c:order val="0"/>
          <c:tx>
            <c:v>Write Normal</c:v>
          </c:tx>
          <c:spPr>
            <a:ln w="34925" cap="rnd">
              <a:solidFill>
                <a:schemeClr val="tx1"/>
              </a:solidFill>
              <a:prstDash val="sysDot"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diamond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cat>
            <c:numRef>
              <c:f>cpu_memory_bandwidth!$C$9:$V$9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cpu_memory_bandwidth!$C$10:$V$10</c:f>
              <c:numCache>
                <c:formatCode>General</c:formatCode>
                <c:ptCount val="20"/>
                <c:pt idx="0">
                  <c:v>7.3</c:v>
                </c:pt>
                <c:pt idx="1">
                  <c:v>11.3</c:v>
                </c:pt>
                <c:pt idx="2">
                  <c:v>12.1</c:v>
                </c:pt>
                <c:pt idx="3">
                  <c:v>12.5</c:v>
                </c:pt>
                <c:pt idx="4">
                  <c:v>12.6</c:v>
                </c:pt>
                <c:pt idx="5">
                  <c:v>12.7</c:v>
                </c:pt>
                <c:pt idx="6">
                  <c:v>12.7</c:v>
                </c:pt>
                <c:pt idx="7">
                  <c:v>12.5</c:v>
                </c:pt>
                <c:pt idx="8">
                  <c:v>12.6</c:v>
                </c:pt>
                <c:pt idx="9">
                  <c:v>12.5</c:v>
                </c:pt>
                <c:pt idx="10">
                  <c:v>12.3</c:v>
                </c:pt>
                <c:pt idx="11">
                  <c:v>12.3</c:v>
                </c:pt>
                <c:pt idx="12">
                  <c:v>12.4</c:v>
                </c:pt>
                <c:pt idx="13">
                  <c:v>12.4</c:v>
                </c:pt>
                <c:pt idx="14">
                  <c:v>12.4</c:v>
                </c:pt>
                <c:pt idx="15">
                  <c:v>12.4</c:v>
                </c:pt>
                <c:pt idx="16">
                  <c:v>12.4</c:v>
                </c:pt>
                <c:pt idx="17">
                  <c:v>12.2</c:v>
                </c:pt>
                <c:pt idx="18">
                  <c:v>12.3</c:v>
                </c:pt>
                <c:pt idx="19">
                  <c:v>12.3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CC-4D56-B240-85DDC0FE51DA}"/>
            </c:ext>
          </c:extLst>
        </c:ser>
        <c:ser>
          <c:idx val="1"/>
          <c:order val="1"/>
          <c:tx>
            <c:v>Write Stream</c:v>
          </c:tx>
          <c:spPr>
            <a:ln w="34925" cap="rnd">
              <a:solidFill>
                <a:schemeClr val="tx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cat>
            <c:numRef>
              <c:f>cpu_memory_bandwidth!$C$9:$V$9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cpu_memory_bandwidth!$C$11:$V$11</c:f>
              <c:numCache>
                <c:formatCode>General</c:formatCode>
                <c:ptCount val="20"/>
                <c:pt idx="0">
                  <c:v>4.7</c:v>
                </c:pt>
                <c:pt idx="1">
                  <c:v>9.1</c:v>
                </c:pt>
                <c:pt idx="2">
                  <c:v>11.8</c:v>
                </c:pt>
                <c:pt idx="3">
                  <c:v>12.7</c:v>
                </c:pt>
                <c:pt idx="4">
                  <c:v>13.4</c:v>
                </c:pt>
                <c:pt idx="5">
                  <c:v>13.7</c:v>
                </c:pt>
                <c:pt idx="6">
                  <c:v>13.9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11.7</c:v>
                </c:pt>
                <c:pt idx="11">
                  <c:v>12.4</c:v>
                </c:pt>
                <c:pt idx="12">
                  <c:v>12.9</c:v>
                </c:pt>
                <c:pt idx="13">
                  <c:v>13</c:v>
                </c:pt>
                <c:pt idx="14">
                  <c:v>13.1</c:v>
                </c:pt>
                <c:pt idx="15">
                  <c:v>13.2</c:v>
                </c:pt>
                <c:pt idx="16">
                  <c:v>13.2</c:v>
                </c:pt>
                <c:pt idx="17">
                  <c:v>13.1</c:v>
                </c:pt>
                <c:pt idx="18">
                  <c:v>13.1</c:v>
                </c:pt>
                <c:pt idx="19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CC-4D56-B240-85DDC0FE51DA}"/>
            </c:ext>
          </c:extLst>
        </c:ser>
        <c:ser>
          <c:idx val="2"/>
          <c:order val="2"/>
          <c:tx>
            <c:v>Read</c:v>
          </c:tx>
          <c:spPr>
            <a:ln w="34925" cap="rnd">
              <a:solidFill>
                <a:schemeClr val="tx1"/>
              </a:solidFill>
              <a:prstDash val="dash"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lgDash"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cat>
            <c:numRef>
              <c:f>cpu_memory_bandwidth!$C$9:$V$9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cpu_memory_bandwidth!$C$12:$V$12</c:f>
              <c:numCache>
                <c:formatCode>General</c:formatCode>
                <c:ptCount val="20"/>
                <c:pt idx="0">
                  <c:v>12.4</c:v>
                </c:pt>
                <c:pt idx="1">
                  <c:v>23.3</c:v>
                </c:pt>
                <c:pt idx="2">
                  <c:v>28.2</c:v>
                </c:pt>
                <c:pt idx="3">
                  <c:v>29.6</c:v>
                </c:pt>
                <c:pt idx="4">
                  <c:v>30.3</c:v>
                </c:pt>
                <c:pt idx="5">
                  <c:v>30.6</c:v>
                </c:pt>
                <c:pt idx="6">
                  <c:v>30.7</c:v>
                </c:pt>
                <c:pt idx="7">
                  <c:v>30.7</c:v>
                </c:pt>
                <c:pt idx="8">
                  <c:v>30.8</c:v>
                </c:pt>
                <c:pt idx="9">
                  <c:v>30.7</c:v>
                </c:pt>
                <c:pt idx="10">
                  <c:v>28.1</c:v>
                </c:pt>
                <c:pt idx="11">
                  <c:v>29.7</c:v>
                </c:pt>
                <c:pt idx="12">
                  <c:v>30.3</c:v>
                </c:pt>
                <c:pt idx="13">
                  <c:v>30.5</c:v>
                </c:pt>
                <c:pt idx="14">
                  <c:v>30.5</c:v>
                </c:pt>
                <c:pt idx="15">
                  <c:v>30.6</c:v>
                </c:pt>
                <c:pt idx="16">
                  <c:v>30.6</c:v>
                </c:pt>
                <c:pt idx="17">
                  <c:v>30.6</c:v>
                </c:pt>
                <c:pt idx="18">
                  <c:v>30.6</c:v>
                </c:pt>
                <c:pt idx="19">
                  <c:v>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CC-4D56-B240-85DDC0FE5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645088"/>
        <c:axId val="259645648"/>
      </c:lineChart>
      <c:catAx>
        <c:axId val="259645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45648"/>
        <c:crosses val="autoZero"/>
        <c:auto val="1"/>
        <c:lblAlgn val="ctr"/>
        <c:lblOffset val="100"/>
        <c:noMultiLvlLbl val="0"/>
      </c:catAx>
      <c:valAx>
        <c:axId val="25964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Throughput (GB/s)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4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036928284355271"/>
          <c:y val="0.62537510936132978"/>
          <c:w val="0.45181904539471579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cpu_memory_bandwidth!$D$38:$H$38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</c:numCache>
            </c:numRef>
          </c:cat>
          <c:val>
            <c:numRef>
              <c:f>cpu_memory_bandwidth!$D$39:$H$39</c:f>
              <c:numCache>
                <c:formatCode>General</c:formatCode>
                <c:ptCount val="5"/>
                <c:pt idx="0">
                  <c:v>31</c:v>
                </c:pt>
                <c:pt idx="1">
                  <c:v>28.5</c:v>
                </c:pt>
                <c:pt idx="2">
                  <c:v>27.6</c:v>
                </c:pt>
                <c:pt idx="3">
                  <c:v>23.2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7-BC4D-8A00-D71ECDD93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9648448"/>
        <c:axId val="259649008"/>
      </c:lineChart>
      <c:catAx>
        <c:axId val="25964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49008"/>
        <c:crosses val="autoZero"/>
        <c:auto val="1"/>
        <c:lblAlgn val="ctr"/>
        <c:lblOffset val="100"/>
        <c:noMultiLvlLbl val="0"/>
      </c:catAx>
      <c:valAx>
        <c:axId val="25964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4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84122287316785"/>
          <c:y val="6.2708151064450282E-2"/>
          <c:w val="0.81818331996347182"/>
          <c:h val="0.6943030037911928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cost_model_time!$C$19</c:f>
              <c:strCache>
                <c:ptCount val="1"/>
                <c:pt idx="0">
                  <c:v>Sequential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cost_model_time!$B$20:$B$23</c:f>
              <c:strCache>
                <c:ptCount val="4"/>
                <c:pt idx="0">
                  <c:v>Number of loops</c:v>
                </c:pt>
                <c:pt idx="1">
                  <c:v>Number of instructions </c:v>
                </c:pt>
                <c:pt idx="2">
                  <c:v>Memory traffic</c:v>
                </c:pt>
                <c:pt idx="3">
                  <c:v>Time</c:v>
                </c:pt>
              </c:strCache>
            </c:strRef>
          </c:cat>
          <c:val>
            <c:numRef>
              <c:f>cost_model_time!$C$20:$C$23</c:f>
              <c:numCache>
                <c:formatCode>General</c:formatCode>
                <c:ptCount val="4"/>
                <c:pt idx="0">
                  <c:v>31250000</c:v>
                </c:pt>
                <c:pt idx="1">
                  <c:v>0.27</c:v>
                </c:pt>
                <c:pt idx="2">
                  <c:v>1</c:v>
                </c:pt>
                <c:pt idx="3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8-D141-B30D-7D1988FD9F57}"/>
            </c:ext>
          </c:extLst>
        </c:ser>
        <c:ser>
          <c:idx val="1"/>
          <c:order val="1"/>
          <c:tx>
            <c:strRef>
              <c:f>cost_model_time!$D$19</c:f>
              <c:strCache>
                <c:ptCount val="1"/>
                <c:pt idx="0">
                  <c:v>Selective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cost_model_time!$B$20:$B$23</c:f>
              <c:strCache>
                <c:ptCount val="4"/>
                <c:pt idx="0">
                  <c:v>Number of loops</c:v>
                </c:pt>
                <c:pt idx="1">
                  <c:v>Number of instructions </c:v>
                </c:pt>
                <c:pt idx="2">
                  <c:v>Memory traffic</c:v>
                </c:pt>
                <c:pt idx="3">
                  <c:v>Time</c:v>
                </c:pt>
              </c:strCache>
            </c:strRef>
          </c:cat>
          <c:val>
            <c:numRef>
              <c:f>cost_model_time!$D$20:$D$23</c:f>
              <c:numCache>
                <c:formatCode>General</c:formatCode>
                <c:ptCount val="4"/>
                <c:pt idx="0">
                  <c:v>3681342</c:v>
                </c:pt>
                <c:pt idx="1">
                  <c:v>0.13</c:v>
                </c:pt>
                <c:pt idx="2">
                  <c:v>0.64</c:v>
                </c:pt>
                <c:pt idx="3">
                  <c:v>7.3999999999999996E-2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38-D141-B30D-7D1988FD9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651808"/>
        <c:axId val="259652368"/>
      </c:barChart>
      <c:catAx>
        <c:axId val="25965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2368"/>
        <c:crosses val="autoZero"/>
        <c:auto val="1"/>
        <c:lblAlgn val="ctr"/>
        <c:lblOffset val="100"/>
        <c:noMultiLvlLbl val="0"/>
      </c:catAx>
      <c:valAx>
        <c:axId val="25965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Normalized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272679976617057"/>
          <c:y val="0.53741214639836687"/>
          <c:w val="0.2564330619273481"/>
          <c:h val="0.194069335083114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3147419072616"/>
          <c:y val="6.2708151064450282E-2"/>
          <c:w val="0.82312970253718287"/>
          <c:h val="0.7081918926800816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cost_model_time!$I$8:$S$8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cost_model_time!$I$9:$S$9</c:f>
              <c:numCache>
                <c:formatCode>General</c:formatCode>
                <c:ptCount val="11"/>
                <c:pt idx="0">
                  <c:v>0</c:v>
                </c:pt>
                <c:pt idx="1">
                  <c:v>0.52300000000000013</c:v>
                </c:pt>
                <c:pt idx="2">
                  <c:v>1.1160000000000001</c:v>
                </c:pt>
                <c:pt idx="3">
                  <c:v>1.8090000000000002</c:v>
                </c:pt>
                <c:pt idx="4">
                  <c:v>2.5519999999999996</c:v>
                </c:pt>
                <c:pt idx="5">
                  <c:v>2.8849999999999998</c:v>
                </c:pt>
                <c:pt idx="6">
                  <c:v>2.5480000000000009</c:v>
                </c:pt>
                <c:pt idx="7">
                  <c:v>2.0509999999999997</c:v>
                </c:pt>
                <c:pt idx="8">
                  <c:v>1.2640000000000002</c:v>
                </c:pt>
                <c:pt idx="9">
                  <c:v>0.70700000000000029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26-BE41-9E87-84FCF9B60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9655168"/>
        <c:axId val="259655728"/>
      </c:lineChart>
      <c:catAx>
        <c:axId val="259655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Selectivity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5728"/>
        <c:crosses val="autoZero"/>
        <c:auto val="1"/>
        <c:lblAlgn val="ctr"/>
        <c:lblOffset val="100"/>
        <c:noMultiLvlLbl val="0"/>
      </c:catAx>
      <c:valAx>
        <c:axId val="2596557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51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84273840769904"/>
          <c:y val="6.2708151064450282E-2"/>
          <c:w val="0.78886526684164493"/>
          <c:h val="0.66615011665208512"/>
        </c:manualLayout>
      </c:layout>
      <c:lineChart>
        <c:grouping val="standard"/>
        <c:varyColors val="0"/>
        <c:ser>
          <c:idx val="0"/>
          <c:order val="0"/>
          <c:tx>
            <c:strRef>
              <c:f>cost_model_time!$H$62</c:f>
              <c:strCache>
                <c:ptCount val="1"/>
                <c:pt idx="0">
                  <c:v>Write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cost_model_time!$I$61:$S$61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cost_model_time!$I$62:$S$62</c:f>
              <c:numCache>
                <c:formatCode>General</c:formatCode>
                <c:ptCount val="11"/>
                <c:pt idx="0">
                  <c:v>0</c:v>
                </c:pt>
                <c:pt idx="1">
                  <c:v>0.21</c:v>
                </c:pt>
                <c:pt idx="2">
                  <c:v>0.35</c:v>
                </c:pt>
                <c:pt idx="3">
                  <c:v>0.5</c:v>
                </c:pt>
                <c:pt idx="4">
                  <c:v>0.63</c:v>
                </c:pt>
                <c:pt idx="5">
                  <c:v>0.75</c:v>
                </c:pt>
                <c:pt idx="6">
                  <c:v>0.84</c:v>
                </c:pt>
                <c:pt idx="7">
                  <c:v>0.91</c:v>
                </c:pt>
                <c:pt idx="8">
                  <c:v>0.96</c:v>
                </c:pt>
                <c:pt idx="9">
                  <c:v>0.99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37-3644-9E89-3012C622A973}"/>
            </c:ext>
          </c:extLst>
        </c:ser>
        <c:ser>
          <c:idx val="1"/>
          <c:order val="1"/>
          <c:tx>
            <c:strRef>
              <c:f>cost_model_time!$H$63</c:f>
              <c:strCache>
                <c:ptCount val="1"/>
                <c:pt idx="0">
                  <c:v>Read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cost_model_time!$I$61:$S$61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cost_model_time!$I$63:$S$63</c:f>
              <c:numCache>
                <c:formatCode>General</c:formatCode>
                <c:ptCount val="11"/>
                <c:pt idx="0">
                  <c:v>0</c:v>
                </c:pt>
                <c:pt idx="1">
                  <c:v>0.41</c:v>
                </c:pt>
                <c:pt idx="2">
                  <c:v>0.85</c:v>
                </c:pt>
                <c:pt idx="3">
                  <c:v>0.97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37-3644-9E89-3012C622A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658528"/>
        <c:axId val="259659088"/>
      </c:lineChart>
      <c:catAx>
        <c:axId val="259658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9088"/>
        <c:crosses val="autoZero"/>
        <c:auto val="1"/>
        <c:lblAlgn val="ctr"/>
        <c:lblOffset val="100"/>
        <c:noMultiLvlLbl val="0"/>
      </c:catAx>
      <c:valAx>
        <c:axId val="25965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Ratio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92252843394575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081911636045506"/>
          <c:y val="0.49574547973170019"/>
          <c:w val="0.1936253280839895"/>
          <c:h val="0.184434966462525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cost_model_time!$H$89:$R$89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cost_model_time!$H$90:$R$90</c:f>
              <c:numCache>
                <c:formatCode>General</c:formatCode>
                <c:ptCount val="11"/>
                <c:pt idx="0">
                  <c:v>0</c:v>
                </c:pt>
                <c:pt idx="1">
                  <c:v>0.83899999999999986</c:v>
                </c:pt>
                <c:pt idx="2">
                  <c:v>1.2479999999999996</c:v>
                </c:pt>
                <c:pt idx="3">
                  <c:v>1.9370000000000001</c:v>
                </c:pt>
                <c:pt idx="4">
                  <c:v>2.6060000000000003</c:v>
                </c:pt>
                <c:pt idx="5">
                  <c:v>3.0750000000000002</c:v>
                </c:pt>
                <c:pt idx="6">
                  <c:v>2.7640000000000007</c:v>
                </c:pt>
                <c:pt idx="7">
                  <c:v>2.0530000000000008</c:v>
                </c:pt>
                <c:pt idx="8">
                  <c:v>1.2719999999999994</c:v>
                </c:pt>
                <c:pt idx="9">
                  <c:v>0.58100000000000041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67-1F41-B2DB-6B330F48A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9661888"/>
        <c:axId val="259662448"/>
      </c:lineChart>
      <c:catAx>
        <c:axId val="25966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62448"/>
        <c:crosses val="autoZero"/>
        <c:auto val="1"/>
        <c:lblAlgn val="ctr"/>
        <c:lblOffset val="100"/>
        <c:noMultiLvlLbl val="0"/>
      </c:catAx>
      <c:valAx>
        <c:axId val="25966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Branch</a:t>
                </a:r>
                <a:r>
                  <a:rPr lang="en-SG" baseline="0"/>
                  <a:t> penalty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61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cost_model_time!$AS$3:$AS$103</c:f>
              <c:numCache>
                <c:formatCode>General</c:formatCode>
                <c:ptCount val="101"/>
                <c:pt idx="0">
                  <c:v>-7.1700000000007869E-4</c:v>
                </c:pt>
                <c:pt idx="1">
                  <c:v>0.52011099999999988</c:v>
                </c:pt>
                <c:pt idx="2">
                  <c:v>0.99005799999999999</c:v>
                </c:pt>
                <c:pt idx="3">
                  <c:v>1.1436410000000001</c:v>
                </c:pt>
                <c:pt idx="4">
                  <c:v>1.344401</c:v>
                </c:pt>
                <c:pt idx="5">
                  <c:v>1.4363970000000001</c:v>
                </c:pt>
                <c:pt idx="6">
                  <c:v>1.620846</c:v>
                </c:pt>
                <c:pt idx="7">
                  <c:v>1.694218</c:v>
                </c:pt>
                <c:pt idx="8">
                  <c:v>1.6953909999999999</c:v>
                </c:pt>
                <c:pt idx="9">
                  <c:v>1.6939890000000002</c:v>
                </c:pt>
                <c:pt idx="10">
                  <c:v>1.68872</c:v>
                </c:pt>
                <c:pt idx="11">
                  <c:v>1.7217849999999999</c:v>
                </c:pt>
                <c:pt idx="12">
                  <c:v>1.6821519999999999</c:v>
                </c:pt>
                <c:pt idx="13">
                  <c:v>1.6694249999999999</c:v>
                </c:pt>
                <c:pt idx="14">
                  <c:v>1.6219130000000002</c:v>
                </c:pt>
                <c:pt idx="15">
                  <c:v>1.5676059999999998</c:v>
                </c:pt>
                <c:pt idx="16">
                  <c:v>1.5362529999999999</c:v>
                </c:pt>
                <c:pt idx="17">
                  <c:v>1.4529089999999998</c:v>
                </c:pt>
                <c:pt idx="18">
                  <c:v>1.380314</c:v>
                </c:pt>
                <c:pt idx="19">
                  <c:v>1.3619900000000003</c:v>
                </c:pt>
                <c:pt idx="20">
                  <c:v>1.226734</c:v>
                </c:pt>
                <c:pt idx="21">
                  <c:v>1.16065</c:v>
                </c:pt>
                <c:pt idx="22">
                  <c:v>1.103577</c:v>
                </c:pt>
                <c:pt idx="23">
                  <c:v>0.99435699999999994</c:v>
                </c:pt>
                <c:pt idx="24">
                  <c:v>0.95567900000000039</c:v>
                </c:pt>
                <c:pt idx="25">
                  <c:v>0.84762899999999997</c:v>
                </c:pt>
                <c:pt idx="26">
                  <c:v>0.82525499999999985</c:v>
                </c:pt>
                <c:pt idx="27">
                  <c:v>0.71934399999999998</c:v>
                </c:pt>
                <c:pt idx="28">
                  <c:v>0.72555199999999997</c:v>
                </c:pt>
                <c:pt idx="29">
                  <c:v>0.6722210000000004</c:v>
                </c:pt>
                <c:pt idx="30">
                  <c:v>0.66638100000000033</c:v>
                </c:pt>
                <c:pt idx="31">
                  <c:v>0.69081500000000018</c:v>
                </c:pt>
                <c:pt idx="32">
                  <c:v>0.70389800000000013</c:v>
                </c:pt>
                <c:pt idx="33">
                  <c:v>0.67777899999999969</c:v>
                </c:pt>
                <c:pt idx="34">
                  <c:v>0.75933500000000009</c:v>
                </c:pt>
                <c:pt idx="35">
                  <c:v>0.70554399999999973</c:v>
                </c:pt>
                <c:pt idx="36">
                  <c:v>0.69359500000000018</c:v>
                </c:pt>
                <c:pt idx="37">
                  <c:v>0.66668700000000003</c:v>
                </c:pt>
                <c:pt idx="38">
                  <c:v>0.58543699999999976</c:v>
                </c:pt>
                <c:pt idx="39">
                  <c:v>0.575847</c:v>
                </c:pt>
                <c:pt idx="40">
                  <c:v>0.51414600000000021</c:v>
                </c:pt>
                <c:pt idx="41">
                  <c:v>0.43666399999999994</c:v>
                </c:pt>
                <c:pt idx="42">
                  <c:v>0.35418100000000008</c:v>
                </c:pt>
                <c:pt idx="43">
                  <c:v>0.30218400000000001</c:v>
                </c:pt>
                <c:pt idx="44">
                  <c:v>0.23910400000000021</c:v>
                </c:pt>
                <c:pt idx="45">
                  <c:v>0.16926400000000008</c:v>
                </c:pt>
                <c:pt idx="46">
                  <c:v>0.14316999999999958</c:v>
                </c:pt>
                <c:pt idx="47">
                  <c:v>0.15302499999999997</c:v>
                </c:pt>
                <c:pt idx="48">
                  <c:v>0.13609600000000022</c:v>
                </c:pt>
                <c:pt idx="49">
                  <c:v>0.20053700000000019</c:v>
                </c:pt>
                <c:pt idx="50">
                  <c:v>0.12993999999999994</c:v>
                </c:pt>
                <c:pt idx="51">
                  <c:v>0.144428</c:v>
                </c:pt>
                <c:pt idx="52">
                  <c:v>7.6640999999999959E-2</c:v>
                </c:pt>
                <c:pt idx="53">
                  <c:v>0.18676099999999973</c:v>
                </c:pt>
                <c:pt idx="54">
                  <c:v>8.6517999999999873E-2</c:v>
                </c:pt>
                <c:pt idx="55">
                  <c:v>7.9922999999999966E-2</c:v>
                </c:pt>
                <c:pt idx="56">
                  <c:v>0.18038799999999977</c:v>
                </c:pt>
                <c:pt idx="57">
                  <c:v>0.18889400000000034</c:v>
                </c:pt>
                <c:pt idx="58">
                  <c:v>0.24101600000000012</c:v>
                </c:pt>
                <c:pt idx="59">
                  <c:v>0.31202500000000022</c:v>
                </c:pt>
                <c:pt idx="60">
                  <c:v>0.37395299999999976</c:v>
                </c:pt>
                <c:pt idx="61">
                  <c:v>0.4230170000000002</c:v>
                </c:pt>
                <c:pt idx="62">
                  <c:v>0.48421099999999972</c:v>
                </c:pt>
                <c:pt idx="63">
                  <c:v>0.53321799999999975</c:v>
                </c:pt>
                <c:pt idx="64">
                  <c:v>0.55810399999999971</c:v>
                </c:pt>
                <c:pt idx="65">
                  <c:v>0.6336700000000004</c:v>
                </c:pt>
                <c:pt idx="66">
                  <c:v>0.60454799999999986</c:v>
                </c:pt>
                <c:pt idx="67">
                  <c:v>0.55331600000000014</c:v>
                </c:pt>
                <c:pt idx="68">
                  <c:v>0.60285799999999989</c:v>
                </c:pt>
                <c:pt idx="69">
                  <c:v>0.53925100000000015</c:v>
                </c:pt>
                <c:pt idx="70">
                  <c:v>0.52381599999999962</c:v>
                </c:pt>
                <c:pt idx="71">
                  <c:v>0.52836799999999995</c:v>
                </c:pt>
                <c:pt idx="72">
                  <c:v>0.52525300000000019</c:v>
                </c:pt>
                <c:pt idx="73">
                  <c:v>0.56591600000000009</c:v>
                </c:pt>
                <c:pt idx="74">
                  <c:v>0.54558599999999968</c:v>
                </c:pt>
                <c:pt idx="75">
                  <c:v>0.54802799999999996</c:v>
                </c:pt>
                <c:pt idx="76">
                  <c:v>0.60220099999999999</c:v>
                </c:pt>
                <c:pt idx="77">
                  <c:v>0.63396199999999991</c:v>
                </c:pt>
                <c:pt idx="78">
                  <c:v>0.5580090000000002</c:v>
                </c:pt>
                <c:pt idx="79">
                  <c:v>0.59901099999999996</c:v>
                </c:pt>
                <c:pt idx="80">
                  <c:v>0.63434300000000032</c:v>
                </c:pt>
                <c:pt idx="81">
                  <c:v>0.66141800000000028</c:v>
                </c:pt>
                <c:pt idx="82">
                  <c:v>0.66300900000000018</c:v>
                </c:pt>
                <c:pt idx="83">
                  <c:v>0.67424299999999993</c:v>
                </c:pt>
                <c:pt idx="84">
                  <c:v>0.70194699999999988</c:v>
                </c:pt>
                <c:pt idx="85">
                  <c:v>0.69395999999999991</c:v>
                </c:pt>
                <c:pt idx="86">
                  <c:v>0.71301400000000004</c:v>
                </c:pt>
                <c:pt idx="87">
                  <c:v>0.72305900000000012</c:v>
                </c:pt>
                <c:pt idx="88">
                  <c:v>0.7423019999999998</c:v>
                </c:pt>
                <c:pt idx="89">
                  <c:v>0.77107199999999998</c:v>
                </c:pt>
                <c:pt idx="90">
                  <c:v>0.78325900000000015</c:v>
                </c:pt>
                <c:pt idx="91">
                  <c:v>0.813415</c:v>
                </c:pt>
                <c:pt idx="92">
                  <c:v>0.80282600000000004</c:v>
                </c:pt>
                <c:pt idx="93">
                  <c:v>0.86028100000000007</c:v>
                </c:pt>
                <c:pt idx="94">
                  <c:v>0.87482100000000007</c:v>
                </c:pt>
                <c:pt idx="95">
                  <c:v>0.8943350000000001</c:v>
                </c:pt>
                <c:pt idx="96">
                  <c:v>0.92094399999999976</c:v>
                </c:pt>
                <c:pt idx="97">
                  <c:v>0.95412400000000019</c:v>
                </c:pt>
                <c:pt idx="98">
                  <c:v>0.94528100000000004</c:v>
                </c:pt>
                <c:pt idx="99">
                  <c:v>1.045895</c:v>
                </c:pt>
                <c:pt idx="100">
                  <c:v>1.06934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9-8649-8A0D-B4DC10A7A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664688"/>
        <c:axId val="260815616"/>
      </c:lineChart>
      <c:catAx>
        <c:axId val="2596646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15616"/>
        <c:crosses val="autoZero"/>
        <c:auto val="1"/>
        <c:lblAlgn val="ctr"/>
        <c:lblOffset val="100"/>
        <c:noMultiLvlLbl val="0"/>
      </c:catAx>
      <c:valAx>
        <c:axId val="26081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64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1.6898293963254592E-2"/>
                  <c:y val="0.500006561679789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cat>
            <c:numRef>
              <c:f>cost_model_time!$AH$28:$AH$63</c:f>
              <c:numCache>
                <c:formatCode>General</c:formatCode>
                <c:ptCount val="36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</c:numCache>
            </c:numRef>
          </c:cat>
          <c:val>
            <c:numRef>
              <c:f>cost_model_time!$AI$28:$AI$63</c:f>
              <c:numCache>
                <c:formatCode>General</c:formatCode>
                <c:ptCount val="36"/>
                <c:pt idx="0">
                  <c:v>3.1921729999999999</c:v>
                </c:pt>
                <c:pt idx="1">
                  <c:v>3.181975</c:v>
                </c:pt>
                <c:pt idx="2">
                  <c:v>3.1658599999999999</c:v>
                </c:pt>
                <c:pt idx="3">
                  <c:v>3.2026629999999998</c:v>
                </c:pt>
                <c:pt idx="4">
                  <c:v>3.2494040000000002</c:v>
                </c:pt>
                <c:pt idx="5">
                  <c:v>3.2798280000000002</c:v>
                </c:pt>
                <c:pt idx="6">
                  <c:v>3.3695970000000002</c:v>
                </c:pt>
                <c:pt idx="7">
                  <c:v>3.448515</c:v>
                </c:pt>
                <c:pt idx="8">
                  <c:v>3.5352739999999998</c:v>
                </c:pt>
                <c:pt idx="9">
                  <c:v>3.6497320000000002</c:v>
                </c:pt>
                <c:pt idx="10">
                  <c:v>3.6610149999999999</c:v>
                </c:pt>
                <c:pt idx="11">
                  <c:v>3.742375</c:v>
                </c:pt>
                <c:pt idx="12">
                  <c:v>3.757717</c:v>
                </c:pt>
                <c:pt idx="13">
                  <c:v>3.8090989999999998</c:v>
                </c:pt>
                <c:pt idx="14">
                  <c:v>3.8174199999999998</c:v>
                </c:pt>
                <c:pt idx="15">
                  <c:v>3.8242620000000001</c:v>
                </c:pt>
                <c:pt idx="16">
                  <c:v>3.818746</c:v>
                </c:pt>
                <c:pt idx="17">
                  <c:v>3.821904</c:v>
                </c:pt>
                <c:pt idx="18">
                  <c:v>3.8314940000000002</c:v>
                </c:pt>
                <c:pt idx="19">
                  <c:v>3.8311820000000001</c:v>
                </c:pt>
                <c:pt idx="20">
                  <c:v>3.8377910000000002</c:v>
                </c:pt>
                <c:pt idx="21">
                  <c:v>3.8715099999999998</c:v>
                </c:pt>
                <c:pt idx="22">
                  <c:v>3.877764</c:v>
                </c:pt>
                <c:pt idx="23">
                  <c:v>3.8674550000000001</c:v>
                </c:pt>
                <c:pt idx="24">
                  <c:v>3.971803</c:v>
                </c:pt>
                <c:pt idx="25">
                  <c:v>3.9196170000000001</c:v>
                </c:pt>
                <c:pt idx="26">
                  <c:v>3.9449679999999998</c:v>
                </c:pt>
                <c:pt idx="27">
                  <c:v>3.9410810000000001</c:v>
                </c:pt>
                <c:pt idx="28">
                  <c:v>4.0202669999999996</c:v>
                </c:pt>
                <c:pt idx="29">
                  <c:v>3.882336</c:v>
                </c:pt>
                <c:pt idx="30">
                  <c:v>3.8662890000000001</c:v>
                </c:pt>
                <c:pt idx="31">
                  <c:v>3.8692989999999998</c:v>
                </c:pt>
                <c:pt idx="32">
                  <c:v>3.8383530000000001</c:v>
                </c:pt>
                <c:pt idx="33">
                  <c:v>3.832643</c:v>
                </c:pt>
                <c:pt idx="34">
                  <c:v>3.8268810000000002</c:v>
                </c:pt>
                <c:pt idx="35">
                  <c:v>3.8267829999999998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D0-C844-975F-A23EDBEF5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0817856"/>
        <c:axId val="260818416"/>
      </c:lineChart>
      <c:catAx>
        <c:axId val="26081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18416"/>
        <c:crosses val="autoZero"/>
        <c:auto val="1"/>
        <c:lblAlgn val="ctr"/>
        <c:lblOffset val="100"/>
        <c:noMultiLvlLbl val="0"/>
      </c:catAx>
      <c:valAx>
        <c:axId val="26081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17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856896719420862"/>
          <c:y val="0.12747661961486415"/>
          <c:w val="0.73341819994316793"/>
          <c:h val="0.729174394015668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cost_model_time!$AV$3:$AV$106</c:f>
              <c:numCache>
                <c:formatCode>General</c:formatCode>
                <c:ptCount val="104"/>
                <c:pt idx="0">
                  <c:v>0</c:v>
                </c:pt>
                <c:pt idx="1">
                  <c:v>2.9999999999999997E-4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1.2999999999999999E-3</c:v>
                </c:pt>
                <c:pt idx="5">
                  <c:v>1.6000000000000001E-3</c:v>
                </c:pt>
                <c:pt idx="6">
                  <c:v>1.9E-3</c:v>
                </c:pt>
                <c:pt idx="7">
                  <c:v>2.3E-3</c:v>
                </c:pt>
                <c:pt idx="8">
                  <c:v>2.5999999999999999E-3</c:v>
                </c:pt>
                <c:pt idx="9">
                  <c:v>2.8999999999999998E-3</c:v>
                </c:pt>
                <c:pt idx="10">
                  <c:v>3.3E-3</c:v>
                </c:pt>
                <c:pt idx="11">
                  <c:v>3.5999999999999999E-3</c:v>
                </c:pt>
                <c:pt idx="12">
                  <c:v>4.0000000000000001E-3</c:v>
                </c:pt>
                <c:pt idx="13">
                  <c:v>4.3E-3</c:v>
                </c:pt>
                <c:pt idx="14">
                  <c:v>4.7000000000000002E-3</c:v>
                </c:pt>
                <c:pt idx="15">
                  <c:v>5.1000000000000004E-3</c:v>
                </c:pt>
                <c:pt idx="16">
                  <c:v>5.4000000000000003E-3</c:v>
                </c:pt>
                <c:pt idx="17">
                  <c:v>5.7999999999999996E-3</c:v>
                </c:pt>
                <c:pt idx="18">
                  <c:v>6.1999999999999998E-3</c:v>
                </c:pt>
                <c:pt idx="19">
                  <c:v>6.6E-3</c:v>
                </c:pt>
                <c:pt idx="20">
                  <c:v>6.8999999999999999E-3</c:v>
                </c:pt>
                <c:pt idx="21">
                  <c:v>7.3000000000000001E-3</c:v>
                </c:pt>
                <c:pt idx="22">
                  <c:v>7.7000000000000002E-3</c:v>
                </c:pt>
                <c:pt idx="23">
                  <c:v>8.0999999999999996E-3</c:v>
                </c:pt>
                <c:pt idx="24">
                  <c:v>8.5000000000000006E-3</c:v>
                </c:pt>
                <c:pt idx="25">
                  <c:v>8.8999999999999999E-3</c:v>
                </c:pt>
                <c:pt idx="26">
                  <c:v>9.4000000000000004E-3</c:v>
                </c:pt>
                <c:pt idx="27">
                  <c:v>9.7999999999999997E-3</c:v>
                </c:pt>
                <c:pt idx="28">
                  <c:v>1.0200000000000001E-2</c:v>
                </c:pt>
                <c:pt idx="29">
                  <c:v>1.06E-2</c:v>
                </c:pt>
                <c:pt idx="30">
                  <c:v>1.11E-2</c:v>
                </c:pt>
                <c:pt idx="31">
                  <c:v>1.15E-2</c:v>
                </c:pt>
                <c:pt idx="32">
                  <c:v>1.2E-2</c:v>
                </c:pt>
                <c:pt idx="33">
                  <c:v>1.24E-2</c:v>
                </c:pt>
                <c:pt idx="34">
                  <c:v>1.29E-2</c:v>
                </c:pt>
                <c:pt idx="35">
                  <c:v>1.34E-2</c:v>
                </c:pt>
                <c:pt idx="36">
                  <c:v>1.38E-2</c:v>
                </c:pt>
                <c:pt idx="37">
                  <c:v>1.43E-2</c:v>
                </c:pt>
                <c:pt idx="38">
                  <c:v>1.4800000000000001E-2</c:v>
                </c:pt>
                <c:pt idx="39">
                  <c:v>1.5299999999999999E-2</c:v>
                </c:pt>
                <c:pt idx="40">
                  <c:v>1.5800000000000002E-2</c:v>
                </c:pt>
                <c:pt idx="41">
                  <c:v>1.6400000000000001E-2</c:v>
                </c:pt>
                <c:pt idx="42">
                  <c:v>1.6899999999999998E-2</c:v>
                </c:pt>
                <c:pt idx="43">
                  <c:v>1.7399999999999999E-2</c:v>
                </c:pt>
                <c:pt idx="44">
                  <c:v>1.7999999999999999E-2</c:v>
                </c:pt>
                <c:pt idx="45">
                  <c:v>1.8499999999999999E-2</c:v>
                </c:pt>
                <c:pt idx="46">
                  <c:v>1.9099999999999999E-2</c:v>
                </c:pt>
                <c:pt idx="47">
                  <c:v>1.9599999999999999E-2</c:v>
                </c:pt>
                <c:pt idx="48">
                  <c:v>2.0199999999999999E-2</c:v>
                </c:pt>
                <c:pt idx="49">
                  <c:v>2.0799999999999999E-2</c:v>
                </c:pt>
                <c:pt idx="50">
                  <c:v>2.1399999999999999E-2</c:v>
                </c:pt>
                <c:pt idx="51">
                  <c:v>2.1999999999999999E-2</c:v>
                </c:pt>
                <c:pt idx="52">
                  <c:v>2.2700000000000001E-2</c:v>
                </c:pt>
                <c:pt idx="53">
                  <c:v>2.3300000000000001E-2</c:v>
                </c:pt>
                <c:pt idx="54">
                  <c:v>2.4E-2</c:v>
                </c:pt>
                <c:pt idx="55">
                  <c:v>2.46E-2</c:v>
                </c:pt>
                <c:pt idx="56">
                  <c:v>2.53E-2</c:v>
                </c:pt>
                <c:pt idx="57">
                  <c:v>2.5999999999999999E-2</c:v>
                </c:pt>
                <c:pt idx="58">
                  <c:v>2.6700000000000002E-2</c:v>
                </c:pt>
                <c:pt idx="59">
                  <c:v>2.75E-2</c:v>
                </c:pt>
                <c:pt idx="60">
                  <c:v>2.8199999999999999E-2</c:v>
                </c:pt>
                <c:pt idx="61">
                  <c:v>2.9000000000000001E-2</c:v>
                </c:pt>
                <c:pt idx="62">
                  <c:v>2.98E-2</c:v>
                </c:pt>
                <c:pt idx="63">
                  <c:v>3.0599999999999999E-2</c:v>
                </c:pt>
                <c:pt idx="64">
                  <c:v>3.1399999999999997E-2</c:v>
                </c:pt>
                <c:pt idx="65">
                  <c:v>3.2300000000000002E-2</c:v>
                </c:pt>
                <c:pt idx="66">
                  <c:v>3.32E-2</c:v>
                </c:pt>
                <c:pt idx="67">
                  <c:v>3.4099999999999998E-2</c:v>
                </c:pt>
                <c:pt idx="68">
                  <c:v>3.5000000000000003E-2</c:v>
                </c:pt>
                <c:pt idx="69">
                  <c:v>3.5900000000000001E-2</c:v>
                </c:pt>
                <c:pt idx="70">
                  <c:v>3.6900000000000002E-2</c:v>
                </c:pt>
                <c:pt idx="71">
                  <c:v>3.7900000000000003E-2</c:v>
                </c:pt>
                <c:pt idx="72">
                  <c:v>3.9E-2</c:v>
                </c:pt>
                <c:pt idx="73">
                  <c:v>4.0099999999999997E-2</c:v>
                </c:pt>
                <c:pt idx="74">
                  <c:v>4.1200000000000001E-2</c:v>
                </c:pt>
                <c:pt idx="75">
                  <c:v>4.24E-2</c:v>
                </c:pt>
                <c:pt idx="76">
                  <c:v>4.36E-2</c:v>
                </c:pt>
                <c:pt idx="77">
                  <c:v>4.4900000000000002E-2</c:v>
                </c:pt>
                <c:pt idx="78">
                  <c:v>4.6199999999999998E-2</c:v>
                </c:pt>
                <c:pt idx="79">
                  <c:v>4.7600000000000003E-2</c:v>
                </c:pt>
                <c:pt idx="80">
                  <c:v>4.9099999999999998E-2</c:v>
                </c:pt>
                <c:pt idx="81">
                  <c:v>5.0599999999999999E-2</c:v>
                </c:pt>
                <c:pt idx="82">
                  <c:v>5.2200000000000003E-2</c:v>
                </c:pt>
                <c:pt idx="83">
                  <c:v>5.3900000000000003E-2</c:v>
                </c:pt>
                <c:pt idx="84">
                  <c:v>5.57E-2</c:v>
                </c:pt>
                <c:pt idx="85">
                  <c:v>5.7599999999999998E-2</c:v>
                </c:pt>
                <c:pt idx="86">
                  <c:v>5.96E-2</c:v>
                </c:pt>
                <c:pt idx="87">
                  <c:v>6.1800000000000001E-2</c:v>
                </c:pt>
                <c:pt idx="88">
                  <c:v>6.4100000000000004E-2</c:v>
                </c:pt>
                <c:pt idx="89">
                  <c:v>6.6699999999999995E-2</c:v>
                </c:pt>
                <c:pt idx="90">
                  <c:v>6.9400000000000003E-2</c:v>
                </c:pt>
                <c:pt idx="91">
                  <c:v>7.2499999999999995E-2</c:v>
                </c:pt>
                <c:pt idx="92">
                  <c:v>7.5899999999999995E-2</c:v>
                </c:pt>
                <c:pt idx="93">
                  <c:v>7.9699999999999993E-2</c:v>
                </c:pt>
                <c:pt idx="94">
                  <c:v>8.4199999999999997E-2</c:v>
                </c:pt>
                <c:pt idx="95">
                  <c:v>8.9399999999999993E-2</c:v>
                </c:pt>
                <c:pt idx="96">
                  <c:v>9.5699999999999993E-2</c:v>
                </c:pt>
                <c:pt idx="97">
                  <c:v>0.1038</c:v>
                </c:pt>
                <c:pt idx="98">
                  <c:v>0.11509999999999999</c:v>
                </c:pt>
                <c:pt idx="99">
                  <c:v>0.13400000000000001</c:v>
                </c:pt>
                <c:pt idx="100">
                  <c:v>0.158</c:v>
                </c:pt>
                <c:pt idx="101">
                  <c:v>0.17</c:v>
                </c:pt>
                <c:pt idx="102">
                  <c:v>0.19</c:v>
                </c:pt>
                <c:pt idx="103">
                  <c:v>0.21</c:v>
                </c:pt>
              </c:numCache>
            </c:numRef>
          </c:xVal>
          <c:yVal>
            <c:numRef>
              <c:f>cost_model_time!$AW$3:$AW$106</c:f>
              <c:numCache>
                <c:formatCode>General</c:formatCode>
                <c:ptCount val="104"/>
                <c:pt idx="0">
                  <c:v>2.2700000000000001E-2</c:v>
                </c:pt>
                <c:pt idx="1">
                  <c:v>3.7900000000000003E-2</c:v>
                </c:pt>
                <c:pt idx="2">
                  <c:v>5.57E-2</c:v>
                </c:pt>
                <c:pt idx="3">
                  <c:v>6.3500000000000001E-2</c:v>
                </c:pt>
                <c:pt idx="4">
                  <c:v>7.22E-2</c:v>
                </c:pt>
                <c:pt idx="5">
                  <c:v>7.7200000000000005E-2</c:v>
                </c:pt>
                <c:pt idx="6">
                  <c:v>8.5099999999999995E-2</c:v>
                </c:pt>
                <c:pt idx="7">
                  <c:v>8.9300000000000004E-2</c:v>
                </c:pt>
                <c:pt idx="8">
                  <c:v>9.2299999999999993E-2</c:v>
                </c:pt>
                <c:pt idx="9">
                  <c:v>9.5100000000000004E-2</c:v>
                </c:pt>
                <c:pt idx="10">
                  <c:v>9.7000000000000003E-2</c:v>
                </c:pt>
                <c:pt idx="11">
                  <c:v>0.1</c:v>
                </c:pt>
                <c:pt idx="12">
                  <c:v>0.1004</c:v>
                </c:pt>
                <c:pt idx="13">
                  <c:v>0.1021</c:v>
                </c:pt>
                <c:pt idx="14">
                  <c:v>0.1019</c:v>
                </c:pt>
                <c:pt idx="15">
                  <c:v>0.1024</c:v>
                </c:pt>
                <c:pt idx="16">
                  <c:v>0.10299999999999999</c:v>
                </c:pt>
                <c:pt idx="17">
                  <c:v>0.10249999999999999</c:v>
                </c:pt>
                <c:pt idx="18">
                  <c:v>0.1024</c:v>
                </c:pt>
                <c:pt idx="19">
                  <c:v>0.1023</c:v>
                </c:pt>
                <c:pt idx="20">
                  <c:v>0.1008</c:v>
                </c:pt>
                <c:pt idx="21">
                  <c:v>0.10100000000000001</c:v>
                </c:pt>
                <c:pt idx="22">
                  <c:v>0.1003</c:v>
                </c:pt>
                <c:pt idx="23">
                  <c:v>9.9500000000000005E-2</c:v>
                </c:pt>
                <c:pt idx="24">
                  <c:v>9.9500000000000005E-2</c:v>
                </c:pt>
                <c:pt idx="25">
                  <c:v>9.98E-2</c:v>
                </c:pt>
                <c:pt idx="26">
                  <c:v>9.9400000000000002E-2</c:v>
                </c:pt>
                <c:pt idx="27">
                  <c:v>9.8900000000000002E-2</c:v>
                </c:pt>
                <c:pt idx="28">
                  <c:v>0.10009999999999999</c:v>
                </c:pt>
                <c:pt idx="29">
                  <c:v>0.10150000000000001</c:v>
                </c:pt>
                <c:pt idx="30">
                  <c:v>0.10249999999999999</c:v>
                </c:pt>
                <c:pt idx="31">
                  <c:v>0.1053</c:v>
                </c:pt>
                <c:pt idx="32">
                  <c:v>0.10780000000000001</c:v>
                </c:pt>
                <c:pt idx="33">
                  <c:v>0.1105</c:v>
                </c:pt>
                <c:pt idx="34">
                  <c:v>0.11409999999999999</c:v>
                </c:pt>
                <c:pt idx="35">
                  <c:v>0.1144</c:v>
                </c:pt>
                <c:pt idx="36">
                  <c:v>0.1169</c:v>
                </c:pt>
                <c:pt idx="37">
                  <c:v>0.1174</c:v>
                </c:pt>
                <c:pt idx="38">
                  <c:v>0.11899999999999999</c:v>
                </c:pt>
                <c:pt idx="39">
                  <c:v>0.1193</c:v>
                </c:pt>
                <c:pt idx="40">
                  <c:v>0.1195</c:v>
                </c:pt>
                <c:pt idx="41">
                  <c:v>0.1193</c:v>
                </c:pt>
                <c:pt idx="42">
                  <c:v>0.11940000000000001</c:v>
                </c:pt>
                <c:pt idx="43">
                  <c:v>0.1197</c:v>
                </c:pt>
                <c:pt idx="44">
                  <c:v>0.1197</c:v>
                </c:pt>
                <c:pt idx="45">
                  <c:v>0.11990000000000001</c:v>
                </c:pt>
                <c:pt idx="46">
                  <c:v>0.121</c:v>
                </c:pt>
                <c:pt idx="47">
                  <c:v>0.1212</c:v>
                </c:pt>
                <c:pt idx="48">
                  <c:v>0.12089999999999999</c:v>
                </c:pt>
                <c:pt idx="49">
                  <c:v>0.1241</c:v>
                </c:pt>
                <c:pt idx="50">
                  <c:v>0.1225</c:v>
                </c:pt>
                <c:pt idx="51">
                  <c:v>0.12330000000000001</c:v>
                </c:pt>
                <c:pt idx="52">
                  <c:v>0.1232</c:v>
                </c:pt>
                <c:pt idx="53">
                  <c:v>0.12559999999999999</c:v>
                </c:pt>
                <c:pt idx="54">
                  <c:v>0.12130000000000001</c:v>
                </c:pt>
                <c:pt idx="55">
                  <c:v>0.1208</c:v>
                </c:pt>
                <c:pt idx="56">
                  <c:v>0.12089999999999999</c:v>
                </c:pt>
                <c:pt idx="57">
                  <c:v>0.11990000000000001</c:v>
                </c:pt>
                <c:pt idx="58">
                  <c:v>0.1198</c:v>
                </c:pt>
                <c:pt idx="59">
                  <c:v>0.1196</c:v>
                </c:pt>
                <c:pt idx="60">
                  <c:v>0.1196</c:v>
                </c:pt>
                <c:pt idx="61">
                  <c:v>0.1195</c:v>
                </c:pt>
                <c:pt idx="62">
                  <c:v>0.11899999999999999</c:v>
                </c:pt>
                <c:pt idx="63">
                  <c:v>0.1187</c:v>
                </c:pt>
                <c:pt idx="64">
                  <c:v>0.1173</c:v>
                </c:pt>
                <c:pt idx="65">
                  <c:v>0.1163</c:v>
                </c:pt>
                <c:pt idx="66">
                  <c:v>0.1133</c:v>
                </c:pt>
                <c:pt idx="67">
                  <c:v>0.10979999999999999</c:v>
                </c:pt>
                <c:pt idx="68">
                  <c:v>0.1085</c:v>
                </c:pt>
                <c:pt idx="69">
                  <c:v>0.1053</c:v>
                </c:pt>
                <c:pt idx="70">
                  <c:v>0.10199999999999999</c:v>
                </c:pt>
                <c:pt idx="71">
                  <c:v>0.10050000000000001</c:v>
                </c:pt>
                <c:pt idx="72">
                  <c:v>9.7799999999999998E-2</c:v>
                </c:pt>
                <c:pt idx="73">
                  <c:v>9.74E-2</c:v>
                </c:pt>
                <c:pt idx="74">
                  <c:v>9.4799999999999995E-2</c:v>
                </c:pt>
                <c:pt idx="75">
                  <c:v>9.3299999999999994E-2</c:v>
                </c:pt>
                <c:pt idx="76">
                  <c:v>9.2100000000000001E-2</c:v>
                </c:pt>
                <c:pt idx="77">
                  <c:v>9.0800000000000006E-2</c:v>
                </c:pt>
                <c:pt idx="78">
                  <c:v>8.72E-2</c:v>
                </c:pt>
                <c:pt idx="79">
                  <c:v>8.6400000000000005E-2</c:v>
                </c:pt>
                <c:pt idx="80">
                  <c:v>8.5900000000000004E-2</c:v>
                </c:pt>
                <c:pt idx="81">
                  <c:v>8.4400000000000003E-2</c:v>
                </c:pt>
                <c:pt idx="82">
                  <c:v>8.3500000000000005E-2</c:v>
                </c:pt>
                <c:pt idx="83">
                  <c:v>8.2000000000000003E-2</c:v>
                </c:pt>
                <c:pt idx="84">
                  <c:v>8.0399999999999999E-2</c:v>
                </c:pt>
                <c:pt idx="85">
                  <c:v>7.85E-2</c:v>
                </c:pt>
                <c:pt idx="86">
                  <c:v>7.7100000000000002E-2</c:v>
                </c:pt>
                <c:pt idx="87">
                  <c:v>7.6600000000000001E-2</c:v>
                </c:pt>
                <c:pt idx="88">
                  <c:v>7.4999999999999997E-2</c:v>
                </c:pt>
                <c:pt idx="89">
                  <c:v>7.4300000000000005E-2</c:v>
                </c:pt>
                <c:pt idx="90">
                  <c:v>7.3300000000000004E-2</c:v>
                </c:pt>
                <c:pt idx="91">
                  <c:v>7.3400000000000007E-2</c:v>
                </c:pt>
                <c:pt idx="92">
                  <c:v>7.1599999999999997E-2</c:v>
                </c:pt>
                <c:pt idx="93">
                  <c:v>7.1900000000000006E-2</c:v>
                </c:pt>
                <c:pt idx="94">
                  <c:v>7.1400000000000005E-2</c:v>
                </c:pt>
                <c:pt idx="95">
                  <c:v>7.0099999999999996E-2</c:v>
                </c:pt>
                <c:pt idx="96">
                  <c:v>7.0000000000000007E-2</c:v>
                </c:pt>
                <c:pt idx="97">
                  <c:v>6.9199999999999998E-2</c:v>
                </c:pt>
                <c:pt idx="98">
                  <c:v>6.7400000000000002E-2</c:v>
                </c:pt>
                <c:pt idx="99">
                  <c:v>6.7699999999999996E-2</c:v>
                </c:pt>
                <c:pt idx="100">
                  <c:v>6.59E-2</c:v>
                </c:pt>
                <c:pt idx="101">
                  <c:v>6.59E-2</c:v>
                </c:pt>
                <c:pt idx="102">
                  <c:v>6.59E-2</c:v>
                </c:pt>
                <c:pt idx="103">
                  <c:v>6.59E-2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97-A441-AECA-8ED269443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20656"/>
        <c:axId val="260821216"/>
      </c:scatterChart>
      <c:valAx>
        <c:axId val="260820656"/>
        <c:scaling>
          <c:orientation val="minMax"/>
          <c:max val="0.12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1216"/>
        <c:crosses val="autoZero"/>
        <c:crossBetween val="midCat"/>
        <c:majorUnit val="2.0000000000000004E-2"/>
      </c:valAx>
      <c:valAx>
        <c:axId val="26082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 cap="none" baseline="0">
                    <a:solidFill>
                      <a:sysClr val="windowText" lastClr="000000"/>
                    </a:solidFill>
                  </a:rPr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2.2395085889281598E-2"/>
              <c:y val="3.73329614663771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non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0656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>
                <c:manualLayout>
                  <c:x val="-2.7366219772701889E-2"/>
                  <c:y val="0.452380431612715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cost_model_time!$AV$3:$AV$26</c:f>
              <c:numCache>
                <c:formatCode>General</c:formatCode>
                <c:ptCount val="24"/>
                <c:pt idx="0">
                  <c:v>0</c:v>
                </c:pt>
                <c:pt idx="1">
                  <c:v>2.9999999999999997E-4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1.2999999999999999E-3</c:v>
                </c:pt>
                <c:pt idx="5">
                  <c:v>1.6000000000000001E-3</c:v>
                </c:pt>
                <c:pt idx="6">
                  <c:v>1.9E-3</c:v>
                </c:pt>
                <c:pt idx="7">
                  <c:v>2.3E-3</c:v>
                </c:pt>
                <c:pt idx="8">
                  <c:v>2.5999999999999999E-3</c:v>
                </c:pt>
                <c:pt idx="9">
                  <c:v>2.8999999999999998E-3</c:v>
                </c:pt>
                <c:pt idx="10">
                  <c:v>3.3E-3</c:v>
                </c:pt>
                <c:pt idx="11">
                  <c:v>3.5999999999999999E-3</c:v>
                </c:pt>
                <c:pt idx="12">
                  <c:v>4.0000000000000001E-3</c:v>
                </c:pt>
                <c:pt idx="13">
                  <c:v>4.3E-3</c:v>
                </c:pt>
                <c:pt idx="14">
                  <c:v>4.7000000000000002E-3</c:v>
                </c:pt>
                <c:pt idx="15">
                  <c:v>5.1000000000000004E-3</c:v>
                </c:pt>
                <c:pt idx="16">
                  <c:v>5.4000000000000003E-3</c:v>
                </c:pt>
                <c:pt idx="17">
                  <c:v>5.7999999999999996E-3</c:v>
                </c:pt>
                <c:pt idx="18">
                  <c:v>6.1999999999999998E-3</c:v>
                </c:pt>
                <c:pt idx="19">
                  <c:v>6.6E-3</c:v>
                </c:pt>
                <c:pt idx="20">
                  <c:v>6.8999999999999999E-3</c:v>
                </c:pt>
                <c:pt idx="21">
                  <c:v>7.3000000000000001E-3</c:v>
                </c:pt>
                <c:pt idx="22">
                  <c:v>7.7000000000000002E-3</c:v>
                </c:pt>
                <c:pt idx="23">
                  <c:v>8.0999999999999996E-3</c:v>
                </c:pt>
              </c:numCache>
            </c:numRef>
          </c:xVal>
          <c:yVal>
            <c:numRef>
              <c:f>cost_model_time!$AW$3:$AW$26</c:f>
              <c:numCache>
                <c:formatCode>General</c:formatCode>
                <c:ptCount val="24"/>
                <c:pt idx="0">
                  <c:v>2.2700000000000001E-2</c:v>
                </c:pt>
                <c:pt idx="1">
                  <c:v>3.7900000000000003E-2</c:v>
                </c:pt>
                <c:pt idx="2">
                  <c:v>5.57E-2</c:v>
                </c:pt>
                <c:pt idx="3">
                  <c:v>6.3500000000000001E-2</c:v>
                </c:pt>
                <c:pt idx="4">
                  <c:v>7.22E-2</c:v>
                </c:pt>
                <c:pt idx="5">
                  <c:v>7.7200000000000005E-2</c:v>
                </c:pt>
                <c:pt idx="6">
                  <c:v>8.5099999999999995E-2</c:v>
                </c:pt>
                <c:pt idx="7">
                  <c:v>8.9300000000000004E-2</c:v>
                </c:pt>
                <c:pt idx="8">
                  <c:v>9.2299999999999993E-2</c:v>
                </c:pt>
                <c:pt idx="9">
                  <c:v>9.5100000000000004E-2</c:v>
                </c:pt>
                <c:pt idx="10">
                  <c:v>9.7000000000000003E-2</c:v>
                </c:pt>
                <c:pt idx="11">
                  <c:v>0.1</c:v>
                </c:pt>
                <c:pt idx="12">
                  <c:v>0.1004</c:v>
                </c:pt>
                <c:pt idx="13">
                  <c:v>0.1021</c:v>
                </c:pt>
                <c:pt idx="14">
                  <c:v>0.1019</c:v>
                </c:pt>
                <c:pt idx="15">
                  <c:v>0.1024</c:v>
                </c:pt>
                <c:pt idx="16">
                  <c:v>0.10299999999999999</c:v>
                </c:pt>
                <c:pt idx="17">
                  <c:v>0.10249999999999999</c:v>
                </c:pt>
                <c:pt idx="18">
                  <c:v>0.1024</c:v>
                </c:pt>
                <c:pt idx="19">
                  <c:v>0.1023</c:v>
                </c:pt>
                <c:pt idx="20">
                  <c:v>0.1008</c:v>
                </c:pt>
                <c:pt idx="21">
                  <c:v>0.10100000000000001</c:v>
                </c:pt>
                <c:pt idx="22">
                  <c:v>0.1003</c:v>
                </c:pt>
                <c:pt idx="23">
                  <c:v>9.9500000000000005E-2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3C-3844-A4E9-55A8FD96F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23456"/>
        <c:axId val="260824016"/>
      </c:scatterChart>
      <c:valAx>
        <c:axId val="260823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4016"/>
        <c:crosses val="autoZero"/>
        <c:crossBetween val="midCat"/>
      </c:valAx>
      <c:valAx>
        <c:axId val="26082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25826502453308"/>
          <c:y val="5.7060367454068242E-2"/>
          <c:w val="0.80918615333650568"/>
          <c:h val="0.6463338436862059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5179751908604788E-2"/>
                  <c:y val="-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C40-A546-B0DF-B046083A17F4}"/>
                </c:ext>
              </c:extLst>
            </c:dLbl>
            <c:dLbl>
              <c:idx val="1"/>
              <c:layout>
                <c:manualLayout>
                  <c:x val="-8.2798007632194304E-2"/>
                  <c:y val="-6.4814814814814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40-A546-B0DF-B046083A17F4}"/>
                </c:ext>
              </c:extLst>
            </c:dLbl>
            <c:dLbl>
              <c:idx val="2"/>
              <c:layout>
                <c:manualLayout>
                  <c:x val="-9.1077808395413726E-2"/>
                  <c:y val="-6.4814814814814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40-A546-B0DF-B046083A17F4}"/>
                </c:ext>
              </c:extLst>
            </c:dLbl>
            <c:dLbl>
              <c:idx val="3"/>
              <c:layout>
                <c:manualLayout>
                  <c:x val="-8.2798007632194304E-2"/>
                  <c:y val="-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40-A546-B0DF-B046083A17F4}"/>
                </c:ext>
              </c:extLst>
            </c:dLbl>
            <c:dLbl>
              <c:idx val="4"/>
              <c:layout>
                <c:manualLayout>
                  <c:x val="-0.12695694503603136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C40-A546-B0DF-B046083A17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'fpga gpu glops trend'!$K$1:$O$1</c:f>
              <c:strCache>
                <c:ptCount val="5"/>
                <c:pt idx="0">
                  <c:v>2004  Virtex-4</c:v>
                </c:pt>
                <c:pt idx="1">
                  <c:v>2008  Virtex-5</c:v>
                </c:pt>
                <c:pt idx="2">
                  <c:v>2011  Virtex-6</c:v>
                </c:pt>
                <c:pt idx="3">
                  <c:v>2013 Virtex-7</c:v>
                </c:pt>
                <c:pt idx="4">
                  <c:v>2016    Virtex-UltraSCALE</c:v>
                </c:pt>
              </c:strCache>
            </c:strRef>
          </c:cat>
          <c:val>
            <c:numRef>
              <c:f>'fpga gpu glops trend'!$K$2:$O$2</c:f>
              <c:numCache>
                <c:formatCode>General</c:formatCode>
                <c:ptCount val="5"/>
                <c:pt idx="0">
                  <c:v>512</c:v>
                </c:pt>
                <c:pt idx="1">
                  <c:v>1056</c:v>
                </c:pt>
                <c:pt idx="2">
                  <c:v>2016</c:v>
                </c:pt>
                <c:pt idx="3">
                  <c:v>3600</c:v>
                </c:pt>
                <c:pt idx="4">
                  <c:v>12288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C40-A546-B0DF-B046083A1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3856"/>
        <c:axId val="254184416"/>
      </c:lineChart>
      <c:catAx>
        <c:axId val="254183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Generation of Xilinx FPGA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4416"/>
        <c:crosses val="autoZero"/>
        <c:auto val="1"/>
        <c:lblAlgn val="ctr"/>
        <c:lblOffset val="100"/>
        <c:noMultiLvlLbl val="0"/>
      </c:catAx>
      <c:valAx>
        <c:axId val="25418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200" b="0" i="0" u="none" strike="noStrike" baseline="0">
                    <a:effectLst/>
                  </a:rPr>
                  <a:t>DSPs 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3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cost_model_time!$AV$27:$AV$102</c:f>
              <c:numCache>
                <c:formatCode>General</c:formatCode>
                <c:ptCount val="76"/>
                <c:pt idx="0">
                  <c:v>8.5000000000000006E-3</c:v>
                </c:pt>
                <c:pt idx="1">
                  <c:v>8.8999999999999999E-3</c:v>
                </c:pt>
                <c:pt idx="2">
                  <c:v>9.4000000000000004E-3</c:v>
                </c:pt>
                <c:pt idx="3">
                  <c:v>9.7999999999999997E-3</c:v>
                </c:pt>
                <c:pt idx="4">
                  <c:v>1.0200000000000001E-2</c:v>
                </c:pt>
                <c:pt idx="5">
                  <c:v>1.06E-2</c:v>
                </c:pt>
                <c:pt idx="6">
                  <c:v>1.11E-2</c:v>
                </c:pt>
                <c:pt idx="7">
                  <c:v>1.15E-2</c:v>
                </c:pt>
                <c:pt idx="8">
                  <c:v>1.2E-2</c:v>
                </c:pt>
                <c:pt idx="9">
                  <c:v>1.24E-2</c:v>
                </c:pt>
                <c:pt idx="10">
                  <c:v>1.29E-2</c:v>
                </c:pt>
                <c:pt idx="11">
                  <c:v>1.34E-2</c:v>
                </c:pt>
                <c:pt idx="12">
                  <c:v>1.38E-2</c:v>
                </c:pt>
                <c:pt idx="13">
                  <c:v>1.43E-2</c:v>
                </c:pt>
                <c:pt idx="14">
                  <c:v>1.4800000000000001E-2</c:v>
                </c:pt>
                <c:pt idx="15">
                  <c:v>1.5299999999999999E-2</c:v>
                </c:pt>
                <c:pt idx="16">
                  <c:v>1.5800000000000002E-2</c:v>
                </c:pt>
                <c:pt idx="17">
                  <c:v>1.6400000000000001E-2</c:v>
                </c:pt>
                <c:pt idx="18">
                  <c:v>1.6899999999999998E-2</c:v>
                </c:pt>
                <c:pt idx="19">
                  <c:v>1.7399999999999999E-2</c:v>
                </c:pt>
                <c:pt idx="20">
                  <c:v>1.7999999999999999E-2</c:v>
                </c:pt>
                <c:pt idx="21">
                  <c:v>1.8499999999999999E-2</c:v>
                </c:pt>
                <c:pt idx="22">
                  <c:v>1.9099999999999999E-2</c:v>
                </c:pt>
                <c:pt idx="23">
                  <c:v>1.9599999999999999E-2</c:v>
                </c:pt>
                <c:pt idx="24">
                  <c:v>2.0199999999999999E-2</c:v>
                </c:pt>
                <c:pt idx="25">
                  <c:v>2.0799999999999999E-2</c:v>
                </c:pt>
                <c:pt idx="26">
                  <c:v>2.1399999999999999E-2</c:v>
                </c:pt>
                <c:pt idx="27">
                  <c:v>2.1999999999999999E-2</c:v>
                </c:pt>
                <c:pt idx="28">
                  <c:v>2.2700000000000001E-2</c:v>
                </c:pt>
                <c:pt idx="29">
                  <c:v>2.3300000000000001E-2</c:v>
                </c:pt>
                <c:pt idx="30">
                  <c:v>2.4E-2</c:v>
                </c:pt>
                <c:pt idx="31">
                  <c:v>2.46E-2</c:v>
                </c:pt>
                <c:pt idx="32">
                  <c:v>2.53E-2</c:v>
                </c:pt>
                <c:pt idx="33">
                  <c:v>2.5999999999999999E-2</c:v>
                </c:pt>
                <c:pt idx="34">
                  <c:v>2.6700000000000002E-2</c:v>
                </c:pt>
                <c:pt idx="35">
                  <c:v>2.75E-2</c:v>
                </c:pt>
                <c:pt idx="36">
                  <c:v>2.8199999999999999E-2</c:v>
                </c:pt>
                <c:pt idx="37">
                  <c:v>2.9000000000000001E-2</c:v>
                </c:pt>
                <c:pt idx="38">
                  <c:v>2.98E-2</c:v>
                </c:pt>
                <c:pt idx="39">
                  <c:v>3.0599999999999999E-2</c:v>
                </c:pt>
                <c:pt idx="40">
                  <c:v>3.1399999999999997E-2</c:v>
                </c:pt>
                <c:pt idx="41">
                  <c:v>3.2300000000000002E-2</c:v>
                </c:pt>
                <c:pt idx="42">
                  <c:v>3.32E-2</c:v>
                </c:pt>
                <c:pt idx="43">
                  <c:v>3.4099999999999998E-2</c:v>
                </c:pt>
                <c:pt idx="44">
                  <c:v>3.5000000000000003E-2</c:v>
                </c:pt>
                <c:pt idx="45">
                  <c:v>3.5900000000000001E-2</c:v>
                </c:pt>
                <c:pt idx="46">
                  <c:v>3.6900000000000002E-2</c:v>
                </c:pt>
                <c:pt idx="47">
                  <c:v>3.7900000000000003E-2</c:v>
                </c:pt>
                <c:pt idx="48">
                  <c:v>3.9E-2</c:v>
                </c:pt>
                <c:pt idx="49">
                  <c:v>4.0099999999999997E-2</c:v>
                </c:pt>
                <c:pt idx="50">
                  <c:v>4.1200000000000001E-2</c:v>
                </c:pt>
                <c:pt idx="51">
                  <c:v>4.24E-2</c:v>
                </c:pt>
                <c:pt idx="52">
                  <c:v>4.36E-2</c:v>
                </c:pt>
                <c:pt idx="53">
                  <c:v>4.4900000000000002E-2</c:v>
                </c:pt>
                <c:pt idx="54">
                  <c:v>4.6199999999999998E-2</c:v>
                </c:pt>
                <c:pt idx="55">
                  <c:v>4.7600000000000003E-2</c:v>
                </c:pt>
                <c:pt idx="56">
                  <c:v>4.9099999999999998E-2</c:v>
                </c:pt>
                <c:pt idx="57">
                  <c:v>5.0599999999999999E-2</c:v>
                </c:pt>
                <c:pt idx="58">
                  <c:v>5.2200000000000003E-2</c:v>
                </c:pt>
                <c:pt idx="59">
                  <c:v>5.3900000000000003E-2</c:v>
                </c:pt>
                <c:pt idx="60">
                  <c:v>5.57E-2</c:v>
                </c:pt>
                <c:pt idx="61">
                  <c:v>5.7599999999999998E-2</c:v>
                </c:pt>
                <c:pt idx="62">
                  <c:v>5.96E-2</c:v>
                </c:pt>
                <c:pt idx="63">
                  <c:v>6.1800000000000001E-2</c:v>
                </c:pt>
                <c:pt idx="64">
                  <c:v>6.4100000000000004E-2</c:v>
                </c:pt>
                <c:pt idx="65">
                  <c:v>6.6699999999999995E-2</c:v>
                </c:pt>
                <c:pt idx="66">
                  <c:v>6.9400000000000003E-2</c:v>
                </c:pt>
                <c:pt idx="67">
                  <c:v>7.2499999999999995E-2</c:v>
                </c:pt>
                <c:pt idx="68">
                  <c:v>7.5899999999999995E-2</c:v>
                </c:pt>
                <c:pt idx="69">
                  <c:v>7.9699999999999993E-2</c:v>
                </c:pt>
                <c:pt idx="70">
                  <c:v>8.4199999999999997E-2</c:v>
                </c:pt>
                <c:pt idx="71">
                  <c:v>8.9399999999999993E-2</c:v>
                </c:pt>
                <c:pt idx="72">
                  <c:v>9.5699999999999993E-2</c:v>
                </c:pt>
                <c:pt idx="73">
                  <c:v>0.1038</c:v>
                </c:pt>
                <c:pt idx="74">
                  <c:v>0.11509999999999999</c:v>
                </c:pt>
                <c:pt idx="75">
                  <c:v>0.13400000000000001</c:v>
                </c:pt>
              </c:numCache>
            </c:numRef>
          </c:xVal>
          <c:yVal>
            <c:numRef>
              <c:f>cost_model_time!$AW$27:$AW$102</c:f>
              <c:numCache>
                <c:formatCode>General</c:formatCode>
                <c:ptCount val="76"/>
                <c:pt idx="0">
                  <c:v>9.9500000000000005E-2</c:v>
                </c:pt>
                <c:pt idx="1">
                  <c:v>9.98E-2</c:v>
                </c:pt>
                <c:pt idx="2">
                  <c:v>9.9400000000000002E-2</c:v>
                </c:pt>
                <c:pt idx="3">
                  <c:v>9.8900000000000002E-2</c:v>
                </c:pt>
                <c:pt idx="4">
                  <c:v>0.10009999999999999</c:v>
                </c:pt>
                <c:pt idx="5">
                  <c:v>0.10150000000000001</c:v>
                </c:pt>
                <c:pt idx="6">
                  <c:v>0.10249999999999999</c:v>
                </c:pt>
                <c:pt idx="7">
                  <c:v>0.1053</c:v>
                </c:pt>
                <c:pt idx="8">
                  <c:v>0.10780000000000001</c:v>
                </c:pt>
                <c:pt idx="9">
                  <c:v>0.1105</c:v>
                </c:pt>
                <c:pt idx="10">
                  <c:v>0.11409999999999999</c:v>
                </c:pt>
                <c:pt idx="11">
                  <c:v>0.1144</c:v>
                </c:pt>
                <c:pt idx="12">
                  <c:v>0.1169</c:v>
                </c:pt>
                <c:pt idx="13">
                  <c:v>0.1174</c:v>
                </c:pt>
                <c:pt idx="14">
                  <c:v>0.11899999999999999</c:v>
                </c:pt>
                <c:pt idx="15">
                  <c:v>0.1193</c:v>
                </c:pt>
                <c:pt idx="16">
                  <c:v>0.1195</c:v>
                </c:pt>
                <c:pt idx="17">
                  <c:v>0.1193</c:v>
                </c:pt>
                <c:pt idx="18">
                  <c:v>0.11940000000000001</c:v>
                </c:pt>
                <c:pt idx="19">
                  <c:v>0.1197</c:v>
                </c:pt>
                <c:pt idx="20">
                  <c:v>0.1197</c:v>
                </c:pt>
                <c:pt idx="21">
                  <c:v>0.11990000000000001</c:v>
                </c:pt>
                <c:pt idx="22">
                  <c:v>0.121</c:v>
                </c:pt>
                <c:pt idx="23">
                  <c:v>0.1212</c:v>
                </c:pt>
                <c:pt idx="24">
                  <c:v>0.12089999999999999</c:v>
                </c:pt>
                <c:pt idx="25">
                  <c:v>0.1241</c:v>
                </c:pt>
                <c:pt idx="26">
                  <c:v>0.1225</c:v>
                </c:pt>
                <c:pt idx="27">
                  <c:v>0.12330000000000001</c:v>
                </c:pt>
                <c:pt idx="28">
                  <c:v>0.1232</c:v>
                </c:pt>
                <c:pt idx="29">
                  <c:v>0.12559999999999999</c:v>
                </c:pt>
                <c:pt idx="30">
                  <c:v>0.12130000000000001</c:v>
                </c:pt>
                <c:pt idx="31">
                  <c:v>0.1208</c:v>
                </c:pt>
                <c:pt idx="32">
                  <c:v>0.12089999999999999</c:v>
                </c:pt>
                <c:pt idx="33">
                  <c:v>0.11990000000000001</c:v>
                </c:pt>
                <c:pt idx="34">
                  <c:v>0.1198</c:v>
                </c:pt>
                <c:pt idx="35">
                  <c:v>0.1196</c:v>
                </c:pt>
                <c:pt idx="36">
                  <c:v>0.1196</c:v>
                </c:pt>
                <c:pt idx="37">
                  <c:v>0.1195</c:v>
                </c:pt>
                <c:pt idx="38">
                  <c:v>0.11899999999999999</c:v>
                </c:pt>
                <c:pt idx="39">
                  <c:v>0.1187</c:v>
                </c:pt>
                <c:pt idx="40">
                  <c:v>0.1173</c:v>
                </c:pt>
                <c:pt idx="41">
                  <c:v>0.1163</c:v>
                </c:pt>
                <c:pt idx="42">
                  <c:v>0.1133</c:v>
                </c:pt>
                <c:pt idx="43">
                  <c:v>0.10979999999999999</c:v>
                </c:pt>
                <c:pt idx="44">
                  <c:v>0.1085</c:v>
                </c:pt>
                <c:pt idx="45">
                  <c:v>0.1053</c:v>
                </c:pt>
                <c:pt idx="46">
                  <c:v>0.10199999999999999</c:v>
                </c:pt>
                <c:pt idx="47">
                  <c:v>0.10050000000000001</c:v>
                </c:pt>
                <c:pt idx="48">
                  <c:v>9.7799999999999998E-2</c:v>
                </c:pt>
                <c:pt idx="49">
                  <c:v>9.74E-2</c:v>
                </c:pt>
                <c:pt idx="50">
                  <c:v>9.4799999999999995E-2</c:v>
                </c:pt>
                <c:pt idx="51">
                  <c:v>9.3299999999999994E-2</c:v>
                </c:pt>
                <c:pt idx="52">
                  <c:v>9.2100000000000001E-2</c:v>
                </c:pt>
                <c:pt idx="53">
                  <c:v>9.0800000000000006E-2</c:v>
                </c:pt>
                <c:pt idx="54">
                  <c:v>8.72E-2</c:v>
                </c:pt>
                <c:pt idx="55">
                  <c:v>8.6400000000000005E-2</c:v>
                </c:pt>
                <c:pt idx="56">
                  <c:v>8.5900000000000004E-2</c:v>
                </c:pt>
                <c:pt idx="57">
                  <c:v>8.4400000000000003E-2</c:v>
                </c:pt>
                <c:pt idx="58">
                  <c:v>8.3500000000000005E-2</c:v>
                </c:pt>
                <c:pt idx="59">
                  <c:v>8.2000000000000003E-2</c:v>
                </c:pt>
                <c:pt idx="60">
                  <c:v>8.0399999999999999E-2</c:v>
                </c:pt>
                <c:pt idx="61">
                  <c:v>7.85E-2</c:v>
                </c:pt>
                <c:pt idx="62">
                  <c:v>7.7100000000000002E-2</c:v>
                </c:pt>
                <c:pt idx="63">
                  <c:v>7.6600000000000001E-2</c:v>
                </c:pt>
                <c:pt idx="64">
                  <c:v>7.4999999999999997E-2</c:v>
                </c:pt>
                <c:pt idx="65">
                  <c:v>7.4300000000000005E-2</c:v>
                </c:pt>
                <c:pt idx="66">
                  <c:v>7.3300000000000004E-2</c:v>
                </c:pt>
                <c:pt idx="67">
                  <c:v>7.3400000000000007E-2</c:v>
                </c:pt>
                <c:pt idx="68">
                  <c:v>7.1599999999999997E-2</c:v>
                </c:pt>
                <c:pt idx="69">
                  <c:v>7.1900000000000006E-2</c:v>
                </c:pt>
                <c:pt idx="70">
                  <c:v>7.1400000000000005E-2</c:v>
                </c:pt>
                <c:pt idx="71">
                  <c:v>7.0099999999999996E-2</c:v>
                </c:pt>
                <c:pt idx="72">
                  <c:v>7.0000000000000007E-2</c:v>
                </c:pt>
                <c:pt idx="73">
                  <c:v>6.9199999999999998E-2</c:v>
                </c:pt>
                <c:pt idx="74">
                  <c:v>6.7400000000000002E-2</c:v>
                </c:pt>
                <c:pt idx="75">
                  <c:v>6.7699999999999996E-2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74-194C-BC5D-D031CA05A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26256"/>
        <c:axId val="260826816"/>
      </c:scatterChart>
      <c:valAx>
        <c:axId val="26082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6816"/>
        <c:crosses val="autoZero"/>
        <c:crossBetween val="midCat"/>
      </c:valAx>
      <c:valAx>
        <c:axId val="26082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5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>
                <c:manualLayout>
                  <c:x val="-6.0010207052723251E-3"/>
                  <c:y val="0.195450933216681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cost_model_time!$AV$27:$AV$85</c:f>
              <c:numCache>
                <c:formatCode>General</c:formatCode>
                <c:ptCount val="59"/>
                <c:pt idx="0">
                  <c:v>8.5000000000000006E-3</c:v>
                </c:pt>
                <c:pt idx="1">
                  <c:v>8.8999999999999999E-3</c:v>
                </c:pt>
                <c:pt idx="2">
                  <c:v>9.4000000000000004E-3</c:v>
                </c:pt>
                <c:pt idx="3">
                  <c:v>9.7999999999999997E-3</c:v>
                </c:pt>
                <c:pt idx="4">
                  <c:v>1.0200000000000001E-2</c:v>
                </c:pt>
                <c:pt idx="5">
                  <c:v>1.06E-2</c:v>
                </c:pt>
                <c:pt idx="6">
                  <c:v>1.11E-2</c:v>
                </c:pt>
                <c:pt idx="7">
                  <c:v>1.15E-2</c:v>
                </c:pt>
                <c:pt idx="8">
                  <c:v>1.2E-2</c:v>
                </c:pt>
                <c:pt idx="9">
                  <c:v>1.24E-2</c:v>
                </c:pt>
                <c:pt idx="10">
                  <c:v>1.29E-2</c:v>
                </c:pt>
                <c:pt idx="11">
                  <c:v>1.34E-2</c:v>
                </c:pt>
                <c:pt idx="12">
                  <c:v>1.38E-2</c:v>
                </c:pt>
                <c:pt idx="13">
                  <c:v>1.43E-2</c:v>
                </c:pt>
                <c:pt idx="14">
                  <c:v>1.4800000000000001E-2</c:v>
                </c:pt>
                <c:pt idx="15">
                  <c:v>1.5299999999999999E-2</c:v>
                </c:pt>
                <c:pt idx="16">
                  <c:v>1.5800000000000002E-2</c:v>
                </c:pt>
                <c:pt idx="17">
                  <c:v>1.6400000000000001E-2</c:v>
                </c:pt>
                <c:pt idx="18">
                  <c:v>1.6899999999999998E-2</c:v>
                </c:pt>
                <c:pt idx="19">
                  <c:v>1.7399999999999999E-2</c:v>
                </c:pt>
                <c:pt idx="20">
                  <c:v>1.7999999999999999E-2</c:v>
                </c:pt>
                <c:pt idx="21">
                  <c:v>1.8499999999999999E-2</c:v>
                </c:pt>
                <c:pt idx="22">
                  <c:v>1.9099999999999999E-2</c:v>
                </c:pt>
                <c:pt idx="23">
                  <c:v>1.9599999999999999E-2</c:v>
                </c:pt>
                <c:pt idx="24">
                  <c:v>2.0199999999999999E-2</c:v>
                </c:pt>
                <c:pt idx="25">
                  <c:v>2.0799999999999999E-2</c:v>
                </c:pt>
                <c:pt idx="26">
                  <c:v>2.1399999999999999E-2</c:v>
                </c:pt>
                <c:pt idx="27">
                  <c:v>2.1999999999999999E-2</c:v>
                </c:pt>
                <c:pt idx="28">
                  <c:v>2.2700000000000001E-2</c:v>
                </c:pt>
                <c:pt idx="29">
                  <c:v>2.3300000000000001E-2</c:v>
                </c:pt>
                <c:pt idx="30">
                  <c:v>2.4E-2</c:v>
                </c:pt>
                <c:pt idx="31">
                  <c:v>2.46E-2</c:v>
                </c:pt>
                <c:pt idx="32">
                  <c:v>2.53E-2</c:v>
                </c:pt>
                <c:pt idx="33">
                  <c:v>2.5999999999999999E-2</c:v>
                </c:pt>
                <c:pt idx="34">
                  <c:v>2.6700000000000002E-2</c:v>
                </c:pt>
                <c:pt idx="35">
                  <c:v>2.75E-2</c:v>
                </c:pt>
                <c:pt idx="36">
                  <c:v>2.8199999999999999E-2</c:v>
                </c:pt>
                <c:pt idx="37">
                  <c:v>2.9000000000000001E-2</c:v>
                </c:pt>
                <c:pt idx="38">
                  <c:v>2.98E-2</c:v>
                </c:pt>
                <c:pt idx="39">
                  <c:v>3.0599999999999999E-2</c:v>
                </c:pt>
                <c:pt idx="40">
                  <c:v>3.1399999999999997E-2</c:v>
                </c:pt>
                <c:pt idx="41">
                  <c:v>3.2300000000000002E-2</c:v>
                </c:pt>
                <c:pt idx="42">
                  <c:v>3.32E-2</c:v>
                </c:pt>
                <c:pt idx="43">
                  <c:v>3.4099999999999998E-2</c:v>
                </c:pt>
                <c:pt idx="44">
                  <c:v>3.5000000000000003E-2</c:v>
                </c:pt>
                <c:pt idx="45">
                  <c:v>3.5900000000000001E-2</c:v>
                </c:pt>
                <c:pt idx="46">
                  <c:v>3.6900000000000002E-2</c:v>
                </c:pt>
                <c:pt idx="47">
                  <c:v>3.7900000000000003E-2</c:v>
                </c:pt>
                <c:pt idx="48">
                  <c:v>3.9E-2</c:v>
                </c:pt>
                <c:pt idx="49">
                  <c:v>4.0099999999999997E-2</c:v>
                </c:pt>
                <c:pt idx="50">
                  <c:v>4.1200000000000001E-2</c:v>
                </c:pt>
                <c:pt idx="51">
                  <c:v>4.24E-2</c:v>
                </c:pt>
                <c:pt idx="52">
                  <c:v>4.36E-2</c:v>
                </c:pt>
                <c:pt idx="53">
                  <c:v>4.4900000000000002E-2</c:v>
                </c:pt>
                <c:pt idx="54">
                  <c:v>4.6199999999999998E-2</c:v>
                </c:pt>
                <c:pt idx="55">
                  <c:v>4.7600000000000003E-2</c:v>
                </c:pt>
                <c:pt idx="56">
                  <c:v>4.9099999999999998E-2</c:v>
                </c:pt>
                <c:pt idx="57">
                  <c:v>5.0599999999999999E-2</c:v>
                </c:pt>
                <c:pt idx="58">
                  <c:v>5.2200000000000003E-2</c:v>
                </c:pt>
              </c:numCache>
            </c:numRef>
          </c:xVal>
          <c:yVal>
            <c:numRef>
              <c:f>cost_model_time!$AW$27:$AW$85</c:f>
              <c:numCache>
                <c:formatCode>General</c:formatCode>
                <c:ptCount val="59"/>
                <c:pt idx="0">
                  <c:v>9.9500000000000005E-2</c:v>
                </c:pt>
                <c:pt idx="1">
                  <c:v>9.98E-2</c:v>
                </c:pt>
                <c:pt idx="2">
                  <c:v>9.9400000000000002E-2</c:v>
                </c:pt>
                <c:pt idx="3">
                  <c:v>9.8900000000000002E-2</c:v>
                </c:pt>
                <c:pt idx="4">
                  <c:v>0.10009999999999999</c:v>
                </c:pt>
                <c:pt idx="5">
                  <c:v>0.10150000000000001</c:v>
                </c:pt>
                <c:pt idx="6">
                  <c:v>0.10249999999999999</c:v>
                </c:pt>
                <c:pt idx="7">
                  <c:v>0.1053</c:v>
                </c:pt>
                <c:pt idx="8">
                  <c:v>0.10780000000000001</c:v>
                </c:pt>
                <c:pt idx="9">
                  <c:v>0.1105</c:v>
                </c:pt>
                <c:pt idx="10">
                  <c:v>0.11409999999999999</c:v>
                </c:pt>
                <c:pt idx="11">
                  <c:v>0.1144</c:v>
                </c:pt>
                <c:pt idx="12">
                  <c:v>0.1169</c:v>
                </c:pt>
                <c:pt idx="13">
                  <c:v>0.1174</c:v>
                </c:pt>
                <c:pt idx="14">
                  <c:v>0.11899999999999999</c:v>
                </c:pt>
                <c:pt idx="15">
                  <c:v>0.1193</c:v>
                </c:pt>
                <c:pt idx="16">
                  <c:v>0.1195</c:v>
                </c:pt>
                <c:pt idx="17">
                  <c:v>0.1193</c:v>
                </c:pt>
                <c:pt idx="18">
                  <c:v>0.11940000000000001</c:v>
                </c:pt>
                <c:pt idx="19">
                  <c:v>0.1197</c:v>
                </c:pt>
                <c:pt idx="20">
                  <c:v>0.1197</c:v>
                </c:pt>
                <c:pt idx="21">
                  <c:v>0.11990000000000001</c:v>
                </c:pt>
                <c:pt idx="22">
                  <c:v>0.121</c:v>
                </c:pt>
                <c:pt idx="23">
                  <c:v>0.1212</c:v>
                </c:pt>
                <c:pt idx="24">
                  <c:v>0.12089999999999999</c:v>
                </c:pt>
                <c:pt idx="25">
                  <c:v>0.1241</c:v>
                </c:pt>
                <c:pt idx="26">
                  <c:v>0.1225</c:v>
                </c:pt>
                <c:pt idx="27">
                  <c:v>0.12330000000000001</c:v>
                </c:pt>
                <c:pt idx="28">
                  <c:v>0.1232</c:v>
                </c:pt>
                <c:pt idx="29">
                  <c:v>0.12559999999999999</c:v>
                </c:pt>
                <c:pt idx="30">
                  <c:v>0.12130000000000001</c:v>
                </c:pt>
                <c:pt idx="31">
                  <c:v>0.1208</c:v>
                </c:pt>
                <c:pt idx="32">
                  <c:v>0.12089999999999999</c:v>
                </c:pt>
                <c:pt idx="33">
                  <c:v>0.11990000000000001</c:v>
                </c:pt>
                <c:pt idx="34">
                  <c:v>0.1198</c:v>
                </c:pt>
                <c:pt idx="35">
                  <c:v>0.1196</c:v>
                </c:pt>
                <c:pt idx="36">
                  <c:v>0.1196</c:v>
                </c:pt>
                <c:pt idx="37">
                  <c:v>0.1195</c:v>
                </c:pt>
                <c:pt idx="38">
                  <c:v>0.11899999999999999</c:v>
                </c:pt>
                <c:pt idx="39">
                  <c:v>0.1187</c:v>
                </c:pt>
                <c:pt idx="40">
                  <c:v>0.1173</c:v>
                </c:pt>
                <c:pt idx="41">
                  <c:v>0.1163</c:v>
                </c:pt>
                <c:pt idx="42">
                  <c:v>0.1133</c:v>
                </c:pt>
                <c:pt idx="43">
                  <c:v>0.10979999999999999</c:v>
                </c:pt>
                <c:pt idx="44">
                  <c:v>0.1085</c:v>
                </c:pt>
                <c:pt idx="45">
                  <c:v>0.1053</c:v>
                </c:pt>
                <c:pt idx="46">
                  <c:v>0.10199999999999999</c:v>
                </c:pt>
                <c:pt idx="47">
                  <c:v>0.10050000000000001</c:v>
                </c:pt>
                <c:pt idx="48">
                  <c:v>9.7799999999999998E-2</c:v>
                </c:pt>
                <c:pt idx="49">
                  <c:v>9.74E-2</c:v>
                </c:pt>
                <c:pt idx="50">
                  <c:v>9.4799999999999995E-2</c:v>
                </c:pt>
                <c:pt idx="51">
                  <c:v>9.3299999999999994E-2</c:v>
                </c:pt>
                <c:pt idx="52">
                  <c:v>9.2100000000000001E-2</c:v>
                </c:pt>
                <c:pt idx="53">
                  <c:v>9.0800000000000006E-2</c:v>
                </c:pt>
                <c:pt idx="54">
                  <c:v>8.72E-2</c:v>
                </c:pt>
                <c:pt idx="55">
                  <c:v>8.6400000000000005E-2</c:v>
                </c:pt>
                <c:pt idx="56">
                  <c:v>8.5900000000000004E-2</c:v>
                </c:pt>
                <c:pt idx="57">
                  <c:v>8.4400000000000003E-2</c:v>
                </c:pt>
                <c:pt idx="58">
                  <c:v>8.3500000000000005E-2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C3-964F-92FA-1CF3092D7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29056"/>
        <c:axId val="260829616"/>
      </c:scatterChart>
      <c:valAx>
        <c:axId val="26082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9616"/>
        <c:crosses val="autoZero"/>
        <c:crossBetween val="midCat"/>
      </c:valAx>
      <c:valAx>
        <c:axId val="26082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>
                <c:manualLayout>
                  <c:x val="3.9337270341207346E-3"/>
                  <c:y val="0.2205056138815981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cost_model_time!$AV$86:$AV$106</c:f>
              <c:numCache>
                <c:formatCode>General</c:formatCode>
                <c:ptCount val="21"/>
                <c:pt idx="0">
                  <c:v>5.3900000000000003E-2</c:v>
                </c:pt>
                <c:pt idx="1">
                  <c:v>5.57E-2</c:v>
                </c:pt>
                <c:pt idx="2">
                  <c:v>5.7599999999999998E-2</c:v>
                </c:pt>
                <c:pt idx="3">
                  <c:v>5.96E-2</c:v>
                </c:pt>
                <c:pt idx="4">
                  <c:v>6.1800000000000001E-2</c:v>
                </c:pt>
                <c:pt idx="5">
                  <c:v>6.4100000000000004E-2</c:v>
                </c:pt>
                <c:pt idx="6">
                  <c:v>6.6699999999999995E-2</c:v>
                </c:pt>
                <c:pt idx="7">
                  <c:v>6.9400000000000003E-2</c:v>
                </c:pt>
                <c:pt idx="8">
                  <c:v>7.2499999999999995E-2</c:v>
                </c:pt>
                <c:pt idx="9">
                  <c:v>7.5899999999999995E-2</c:v>
                </c:pt>
                <c:pt idx="10">
                  <c:v>7.9699999999999993E-2</c:v>
                </c:pt>
                <c:pt idx="11">
                  <c:v>8.4199999999999997E-2</c:v>
                </c:pt>
                <c:pt idx="12">
                  <c:v>8.9399999999999993E-2</c:v>
                </c:pt>
                <c:pt idx="13">
                  <c:v>9.5699999999999993E-2</c:v>
                </c:pt>
                <c:pt idx="14">
                  <c:v>0.1038</c:v>
                </c:pt>
                <c:pt idx="15">
                  <c:v>0.11509999999999999</c:v>
                </c:pt>
                <c:pt idx="16">
                  <c:v>0.13400000000000001</c:v>
                </c:pt>
                <c:pt idx="17">
                  <c:v>0.158</c:v>
                </c:pt>
                <c:pt idx="18">
                  <c:v>0.17</c:v>
                </c:pt>
                <c:pt idx="19">
                  <c:v>0.19</c:v>
                </c:pt>
                <c:pt idx="20">
                  <c:v>0.21</c:v>
                </c:pt>
              </c:numCache>
            </c:numRef>
          </c:xVal>
          <c:yVal>
            <c:numRef>
              <c:f>cost_model_time!$AW$86:$AW$106</c:f>
              <c:numCache>
                <c:formatCode>General</c:formatCode>
                <c:ptCount val="21"/>
                <c:pt idx="0">
                  <c:v>8.2000000000000003E-2</c:v>
                </c:pt>
                <c:pt idx="1">
                  <c:v>8.0399999999999999E-2</c:v>
                </c:pt>
                <c:pt idx="2">
                  <c:v>7.85E-2</c:v>
                </c:pt>
                <c:pt idx="3">
                  <c:v>7.7100000000000002E-2</c:v>
                </c:pt>
                <c:pt idx="4">
                  <c:v>7.6600000000000001E-2</c:v>
                </c:pt>
                <c:pt idx="5">
                  <c:v>7.4999999999999997E-2</c:v>
                </c:pt>
                <c:pt idx="6">
                  <c:v>7.4300000000000005E-2</c:v>
                </c:pt>
                <c:pt idx="7">
                  <c:v>7.3300000000000004E-2</c:v>
                </c:pt>
                <c:pt idx="8">
                  <c:v>7.3400000000000007E-2</c:v>
                </c:pt>
                <c:pt idx="9">
                  <c:v>7.1599999999999997E-2</c:v>
                </c:pt>
                <c:pt idx="10">
                  <c:v>7.1900000000000006E-2</c:v>
                </c:pt>
                <c:pt idx="11">
                  <c:v>7.1400000000000005E-2</c:v>
                </c:pt>
                <c:pt idx="12">
                  <c:v>7.0099999999999996E-2</c:v>
                </c:pt>
                <c:pt idx="13">
                  <c:v>7.0000000000000007E-2</c:v>
                </c:pt>
                <c:pt idx="14">
                  <c:v>6.9199999999999998E-2</c:v>
                </c:pt>
                <c:pt idx="15">
                  <c:v>6.7400000000000002E-2</c:v>
                </c:pt>
                <c:pt idx="16">
                  <c:v>6.7699999999999996E-2</c:v>
                </c:pt>
                <c:pt idx="17">
                  <c:v>6.59E-2</c:v>
                </c:pt>
                <c:pt idx="18">
                  <c:v>6.59E-2</c:v>
                </c:pt>
                <c:pt idx="19">
                  <c:v>6.59E-2</c:v>
                </c:pt>
                <c:pt idx="20">
                  <c:v>6.59E-2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FF-7B4D-9D15-6E4D21522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31856"/>
        <c:axId val="260832416"/>
      </c:scatterChart>
      <c:valAx>
        <c:axId val="260831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32416"/>
        <c:crosses val="autoZero"/>
        <c:crossBetween val="midCat"/>
      </c:valAx>
      <c:valAx>
        <c:axId val="26083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31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629564083253"/>
          <c:y val="5.5555555555555552E-2"/>
          <c:w val="0.7904775915561304"/>
          <c:h val="0.75327828813065034"/>
        </c:manualLayout>
      </c:layout>
      <c:lineChart>
        <c:grouping val="standard"/>
        <c:varyColors val="0"/>
        <c:ser>
          <c:idx val="0"/>
          <c:order val="0"/>
          <c:tx>
            <c:strRef>
              <c:f>cost_model_time!$AI$108</c:f>
              <c:strCache>
                <c:ptCount val="1"/>
                <c:pt idx="0">
                  <c:v>Out-of-cache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cost_model_time!$AH$109:$AH$129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cost_model_time!$AI$109:$AI$129</c:f>
              <c:numCache>
                <c:formatCode>General</c:formatCode>
                <c:ptCount val="21"/>
                <c:pt idx="0">
                  <c:v>2.2800000000000001E-2</c:v>
                </c:pt>
                <c:pt idx="1">
                  <c:v>7.7200000000000005E-2</c:v>
                </c:pt>
                <c:pt idx="2">
                  <c:v>9.7000000000000003E-2</c:v>
                </c:pt>
                <c:pt idx="3">
                  <c:v>0.1024</c:v>
                </c:pt>
                <c:pt idx="4">
                  <c:v>0.1008</c:v>
                </c:pt>
                <c:pt idx="5">
                  <c:v>9.98E-2</c:v>
                </c:pt>
                <c:pt idx="6">
                  <c:v>0.10249999999999999</c:v>
                </c:pt>
                <c:pt idx="7">
                  <c:v>0.1144</c:v>
                </c:pt>
                <c:pt idx="8">
                  <c:v>0.1195</c:v>
                </c:pt>
                <c:pt idx="9">
                  <c:v>0.11990000000000001</c:v>
                </c:pt>
                <c:pt idx="10">
                  <c:v>0.1225</c:v>
                </c:pt>
                <c:pt idx="11">
                  <c:v>0.1208</c:v>
                </c:pt>
                <c:pt idx="12">
                  <c:v>0.1196</c:v>
                </c:pt>
                <c:pt idx="13">
                  <c:v>0.1163</c:v>
                </c:pt>
                <c:pt idx="14">
                  <c:v>0.10199999999999999</c:v>
                </c:pt>
                <c:pt idx="15">
                  <c:v>9.3299999999999994E-2</c:v>
                </c:pt>
                <c:pt idx="16">
                  <c:v>8.5900000000000004E-2</c:v>
                </c:pt>
                <c:pt idx="17">
                  <c:v>7.85E-2</c:v>
                </c:pt>
                <c:pt idx="18">
                  <c:v>7.3300000000000004E-2</c:v>
                </c:pt>
                <c:pt idx="19">
                  <c:v>7.0099999999999996E-2</c:v>
                </c:pt>
                <c:pt idx="20">
                  <c:v>6.59E-2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00-3542-82C6-24263C598C88}"/>
            </c:ext>
          </c:extLst>
        </c:ser>
        <c:ser>
          <c:idx val="1"/>
          <c:order val="1"/>
          <c:tx>
            <c:strRef>
              <c:f>cost_model_time!$AJ$108</c:f>
              <c:strCache>
                <c:ptCount val="1"/>
                <c:pt idx="0">
                  <c:v>In-cache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cost_model_time!$AH$109:$AH$129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cost_model_time!$AJ$109:$AJ$129</c:f>
              <c:numCache>
                <c:formatCode>General</c:formatCode>
                <c:ptCount val="21"/>
                <c:pt idx="0">
                  <c:v>2.2800000000000001E-2</c:v>
                </c:pt>
                <c:pt idx="1">
                  <c:v>3.2300000000000002E-2</c:v>
                </c:pt>
                <c:pt idx="2">
                  <c:v>4.4299999999999999E-2</c:v>
                </c:pt>
                <c:pt idx="3">
                  <c:v>5.3499999999999999E-2</c:v>
                </c:pt>
                <c:pt idx="4">
                  <c:v>6.25E-2</c:v>
                </c:pt>
                <c:pt idx="5">
                  <c:v>7.3300000000000004E-2</c:v>
                </c:pt>
                <c:pt idx="6">
                  <c:v>8.1699999999999995E-2</c:v>
                </c:pt>
                <c:pt idx="7">
                  <c:v>9.2399999999999996E-2</c:v>
                </c:pt>
                <c:pt idx="8">
                  <c:v>0.10340000000000001</c:v>
                </c:pt>
                <c:pt idx="9">
                  <c:v>0.11459999999999999</c:v>
                </c:pt>
                <c:pt idx="10">
                  <c:v>0.11840000000000001</c:v>
                </c:pt>
                <c:pt idx="11">
                  <c:v>0.1183</c:v>
                </c:pt>
                <c:pt idx="12">
                  <c:v>0.1079</c:v>
                </c:pt>
                <c:pt idx="13">
                  <c:v>9.6500000000000002E-2</c:v>
                </c:pt>
                <c:pt idx="14">
                  <c:v>8.5599999999999996E-2</c:v>
                </c:pt>
                <c:pt idx="15">
                  <c:v>7.6200000000000004E-2</c:v>
                </c:pt>
                <c:pt idx="16">
                  <c:v>6.6100000000000006E-2</c:v>
                </c:pt>
                <c:pt idx="17">
                  <c:v>5.6800000000000003E-2</c:v>
                </c:pt>
                <c:pt idx="18">
                  <c:v>4.8899999999999999E-2</c:v>
                </c:pt>
                <c:pt idx="19">
                  <c:v>4.2200000000000001E-2</c:v>
                </c:pt>
                <c:pt idx="20">
                  <c:v>3.2500000000000001E-2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00-3542-82C6-24263C598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835216"/>
        <c:axId val="260835776"/>
      </c:lineChart>
      <c:catAx>
        <c:axId val="260835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35776"/>
        <c:crosses val="autoZero"/>
        <c:auto val="1"/>
        <c:lblAlgn val="ctr"/>
        <c:lblOffset val="100"/>
        <c:noMultiLvlLbl val="0"/>
      </c:catAx>
      <c:valAx>
        <c:axId val="26083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1.1587804731934721E-5"/>
              <c:y val="8.088692038495187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35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367274076644"/>
          <c:y val="0.60705963837853605"/>
          <c:w val="0.34733999222714312"/>
          <c:h val="0.159738626421697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cost_model_time!$AT$126</c:f>
              <c:strCache>
                <c:ptCount val="1"/>
                <c:pt idx="0">
                  <c:v>MR0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08D-124C-9552-B77774FB95C3}"/>
              </c:ext>
            </c:extLst>
          </c:dPt>
          <c:dPt>
            <c:idx val="1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08D-124C-9552-B77774FB95C3}"/>
              </c:ext>
            </c:extLst>
          </c:dPt>
          <c:cat>
            <c:strRef>
              <c:f>cost_model_time!$AS$127:$AS$128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cost_model_time!$AT$127:$AT$128</c:f>
              <c:numCache>
                <c:formatCode>General</c:formatCode>
                <c:ptCount val="2"/>
                <c:pt idx="0">
                  <c:v>6.0000000000000001E-3</c:v>
                </c:pt>
                <c:pt idx="1">
                  <c:v>0.159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8D-124C-9552-B77774FB95C3}"/>
            </c:ext>
          </c:extLst>
        </c:ser>
        <c:ser>
          <c:idx val="1"/>
          <c:order val="1"/>
          <c:tx>
            <c:strRef>
              <c:f>cost_model_time!$AU$126</c:f>
              <c:strCache>
                <c:ptCount val="1"/>
                <c:pt idx="0">
                  <c:v>MR1</c:v>
                </c:pt>
              </c:strCache>
            </c:strRef>
          </c:tx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cost_model_time!$AS$127:$AS$128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cost_model_time!$AU$127:$AU$128</c:f>
              <c:numCache>
                <c:formatCode>General</c:formatCode>
                <c:ptCount val="2"/>
                <c:pt idx="0">
                  <c:v>6.0999999999999999E-2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08D-124C-9552-B77774FB95C3}"/>
            </c:ext>
          </c:extLst>
        </c:ser>
        <c:ser>
          <c:idx val="2"/>
          <c:order val="2"/>
          <c:tx>
            <c:strRef>
              <c:f>cost_model_time!$AV$126</c:f>
              <c:strCache>
                <c:ptCount val="1"/>
                <c:pt idx="0">
                  <c:v>MR2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cost_model_time!$AS$127:$AS$128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cost_model_time!$AV$127:$AV$128</c:f>
              <c:numCache>
                <c:formatCode>General</c:formatCode>
                <c:ptCount val="2"/>
                <c:pt idx="0">
                  <c:v>9.6000000000000002E-2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08D-124C-9552-B77774FB95C3}"/>
            </c:ext>
          </c:extLst>
        </c:ser>
        <c:ser>
          <c:idx val="3"/>
          <c:order val="3"/>
          <c:tx>
            <c:strRef>
              <c:f>cost_model_time!$AW$126</c:f>
              <c:strCache>
                <c:ptCount val="1"/>
                <c:pt idx="0">
                  <c:v>MR3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cost_model_time!$AS$127:$AS$128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cost_model_time!$AW$127:$AW$128</c:f>
              <c:numCache>
                <c:formatCode>General</c:formatCode>
                <c:ptCount val="2"/>
                <c:pt idx="0">
                  <c:v>1E-3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08D-124C-9552-B77774FB95C3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cost_model_time!$AS$127:$AS$128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cost_model_time!$AS$128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08D-124C-9552-B77774FB9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840816"/>
        <c:axId val="260841376"/>
      </c:barChart>
      <c:catAx>
        <c:axId val="26084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41376"/>
        <c:crosses val="autoZero"/>
        <c:auto val="1"/>
        <c:lblAlgn val="ctr"/>
        <c:lblOffset val="100"/>
        <c:noMultiLvlLbl val="0"/>
      </c:catAx>
      <c:valAx>
        <c:axId val="260841376"/>
        <c:scaling>
          <c:orientation val="minMax"/>
          <c:max val="0.18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1.3965832316320164E-2"/>
              <c:y val="0.136431175269757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40816"/>
        <c:crosses val="autoZero"/>
        <c:crossBetween val="between"/>
        <c:maj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01485004143014"/>
          <c:y val="5.7060367454068242E-2"/>
          <c:w val="0.81959187956142032"/>
          <c:h val="0.80976013414989789"/>
        </c:manualLayout>
      </c:layout>
      <c:barChart>
        <c:barDir val="col"/>
        <c:grouping val="stacked"/>
        <c:varyColors val="0"/>
        <c:ser>
          <c:idx val="0"/>
          <c:order val="0"/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AFE-D64A-952C-2B423FF76824}"/>
              </c:ext>
            </c:extLst>
          </c:dPt>
          <c:dPt>
            <c:idx val="1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AFE-D64A-952C-2B423FF76824}"/>
              </c:ext>
            </c:extLst>
          </c:dPt>
          <c:dPt>
            <c:idx val="2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AFE-D64A-952C-2B423FF76824}"/>
              </c:ext>
            </c:extLst>
          </c:dPt>
          <c:cat>
            <c:strRef>
              <c:f>cost_model_time!$AS$136:$AS$138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cost_model_time!$AT$136:$AT$138</c:f>
              <c:numCache>
                <c:formatCode>General</c:formatCode>
                <c:ptCount val="3"/>
                <c:pt idx="0">
                  <c:v>1</c:v>
                </c:pt>
                <c:pt idx="1">
                  <c:v>13.5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FE-D64A-952C-2B423FF76824}"/>
            </c:ext>
          </c:extLst>
        </c:ser>
        <c:ser>
          <c:idx val="1"/>
          <c:order val="1"/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cost_model_time!$AS$136:$AS$138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cost_model_time!$AU$136:$AU$138</c:f>
              <c:numCache>
                <c:formatCode>General</c:formatCode>
                <c:ptCount val="3"/>
                <c:pt idx="0">
                  <c:v>8</c:v>
                </c:pt>
                <c:pt idx="1">
                  <c:v>0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AFE-D64A-952C-2B423FF76824}"/>
            </c:ext>
          </c:extLst>
        </c:ser>
        <c:ser>
          <c:idx val="2"/>
          <c:order val="2"/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cost_model_time!$AS$136:$AS$138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cost_model_time!$AV$136:$AV$138</c:f>
              <c:numCache>
                <c:formatCode>General</c:formatCode>
                <c:ptCount val="3"/>
                <c:pt idx="0">
                  <c:v>4.88</c:v>
                </c:pt>
                <c:pt idx="1">
                  <c:v>0</c:v>
                </c:pt>
                <c:pt idx="2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AFE-D64A-952C-2B423FF76824}"/>
            </c:ext>
          </c:extLst>
        </c:ser>
        <c:ser>
          <c:idx val="3"/>
          <c:order val="3"/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cost_model_time!$AS$136:$AS$138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cost_model_time!$AW$136:$AW$138</c:f>
              <c:numCache>
                <c:formatCode>General</c:formatCode>
                <c:ptCount val="3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AFE-D64A-952C-2B423FF76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845856"/>
        <c:axId val="260846416"/>
      </c:barChart>
      <c:catAx>
        <c:axId val="26084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46416"/>
        <c:crosses val="autoZero"/>
        <c:auto val="1"/>
        <c:lblAlgn val="ctr"/>
        <c:lblOffset val="100"/>
        <c:noMultiLvlLbl val="0"/>
      </c:catAx>
      <c:valAx>
        <c:axId val="26084641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 cost (bits per code)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4585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cost_model_time!$AX$4:$AX$107</c:f>
              <c:numCache>
                <c:formatCode>General</c:formatCode>
                <c:ptCount val="104"/>
                <c:pt idx="0">
                  <c:v>126.33</c:v>
                </c:pt>
                <c:pt idx="1">
                  <c:v>92.83</c:v>
                </c:pt>
                <c:pt idx="2">
                  <c:v>63.5</c:v>
                </c:pt>
                <c:pt idx="3">
                  <c:v>55.54</c:v>
                </c:pt>
                <c:pt idx="4">
                  <c:v>48.25</c:v>
                </c:pt>
                <c:pt idx="5">
                  <c:v>44.79</c:v>
                </c:pt>
                <c:pt idx="6">
                  <c:v>38.83</c:v>
                </c:pt>
                <c:pt idx="7">
                  <c:v>35.5</c:v>
                </c:pt>
                <c:pt idx="8">
                  <c:v>32.79</c:v>
                </c:pt>
                <c:pt idx="9">
                  <c:v>29.39</c:v>
                </c:pt>
                <c:pt idx="10">
                  <c:v>27.78</c:v>
                </c:pt>
                <c:pt idx="11">
                  <c:v>25.1</c:v>
                </c:pt>
                <c:pt idx="12">
                  <c:v>23.74</c:v>
                </c:pt>
                <c:pt idx="13">
                  <c:v>21.68</c:v>
                </c:pt>
                <c:pt idx="14">
                  <c:v>20.079999999999998</c:v>
                </c:pt>
                <c:pt idx="15">
                  <c:v>19.07</c:v>
                </c:pt>
                <c:pt idx="16">
                  <c:v>17.670000000000002</c:v>
                </c:pt>
                <c:pt idx="17">
                  <c:v>16.52</c:v>
                </c:pt>
                <c:pt idx="18">
                  <c:v>15.5</c:v>
                </c:pt>
                <c:pt idx="19">
                  <c:v>14.61</c:v>
                </c:pt>
                <c:pt idx="20">
                  <c:v>13.84</c:v>
                </c:pt>
                <c:pt idx="21">
                  <c:v>13.03</c:v>
                </c:pt>
                <c:pt idx="22">
                  <c:v>12.28</c:v>
                </c:pt>
                <c:pt idx="23">
                  <c:v>11.71</c:v>
                </c:pt>
                <c:pt idx="24">
                  <c:v>11.21</c:v>
                </c:pt>
                <c:pt idx="25">
                  <c:v>10.57</c:v>
                </c:pt>
                <c:pt idx="26">
                  <c:v>10.09</c:v>
                </c:pt>
                <c:pt idx="27">
                  <c:v>9.81</c:v>
                </c:pt>
                <c:pt idx="28">
                  <c:v>9.58</c:v>
                </c:pt>
                <c:pt idx="29">
                  <c:v>9.23</c:v>
                </c:pt>
                <c:pt idx="30">
                  <c:v>9.16</c:v>
                </c:pt>
                <c:pt idx="31">
                  <c:v>8.98</c:v>
                </c:pt>
                <c:pt idx="32">
                  <c:v>8.91</c:v>
                </c:pt>
                <c:pt idx="33">
                  <c:v>8.84</c:v>
                </c:pt>
                <c:pt idx="34">
                  <c:v>8.5399999999999991</c:v>
                </c:pt>
                <c:pt idx="35">
                  <c:v>8.4700000000000006</c:v>
                </c:pt>
                <c:pt idx="36">
                  <c:v>8.2100000000000009</c:v>
                </c:pt>
                <c:pt idx="37">
                  <c:v>8.0399999999999991</c:v>
                </c:pt>
                <c:pt idx="38">
                  <c:v>7.8</c:v>
                </c:pt>
                <c:pt idx="39">
                  <c:v>7.56</c:v>
                </c:pt>
                <c:pt idx="40">
                  <c:v>7.27</c:v>
                </c:pt>
                <c:pt idx="41">
                  <c:v>7.07</c:v>
                </c:pt>
                <c:pt idx="42">
                  <c:v>6.88</c:v>
                </c:pt>
                <c:pt idx="43">
                  <c:v>6.65</c:v>
                </c:pt>
                <c:pt idx="44">
                  <c:v>6.48</c:v>
                </c:pt>
                <c:pt idx="45">
                  <c:v>6.34</c:v>
                </c:pt>
                <c:pt idx="46">
                  <c:v>6.18</c:v>
                </c:pt>
                <c:pt idx="47">
                  <c:v>5.99</c:v>
                </c:pt>
                <c:pt idx="48">
                  <c:v>5.97</c:v>
                </c:pt>
                <c:pt idx="49">
                  <c:v>5.72</c:v>
                </c:pt>
                <c:pt idx="50">
                  <c:v>5.6</c:v>
                </c:pt>
                <c:pt idx="51">
                  <c:v>5.43</c:v>
                </c:pt>
                <c:pt idx="52">
                  <c:v>5.39</c:v>
                </c:pt>
                <c:pt idx="53">
                  <c:v>5.05</c:v>
                </c:pt>
                <c:pt idx="54">
                  <c:v>4.91</c:v>
                </c:pt>
                <c:pt idx="55">
                  <c:v>4.78</c:v>
                </c:pt>
                <c:pt idx="56">
                  <c:v>4.6100000000000003</c:v>
                </c:pt>
                <c:pt idx="57">
                  <c:v>4.49</c:v>
                </c:pt>
                <c:pt idx="58">
                  <c:v>4.3499999999999996</c:v>
                </c:pt>
                <c:pt idx="59">
                  <c:v>4.24</c:v>
                </c:pt>
                <c:pt idx="60">
                  <c:v>4.12</c:v>
                </c:pt>
                <c:pt idx="61">
                  <c:v>3.99</c:v>
                </c:pt>
                <c:pt idx="62">
                  <c:v>3.88</c:v>
                </c:pt>
                <c:pt idx="63">
                  <c:v>3.74</c:v>
                </c:pt>
                <c:pt idx="64">
                  <c:v>3.6</c:v>
                </c:pt>
                <c:pt idx="65">
                  <c:v>3.41</c:v>
                </c:pt>
                <c:pt idx="66">
                  <c:v>3.22</c:v>
                </c:pt>
                <c:pt idx="67">
                  <c:v>3.1</c:v>
                </c:pt>
                <c:pt idx="68">
                  <c:v>2.93</c:v>
                </c:pt>
                <c:pt idx="69">
                  <c:v>2.76</c:v>
                </c:pt>
                <c:pt idx="70">
                  <c:v>2.65</c:v>
                </c:pt>
                <c:pt idx="71">
                  <c:v>2.5099999999999998</c:v>
                </c:pt>
                <c:pt idx="72">
                  <c:v>2.4300000000000002</c:v>
                </c:pt>
                <c:pt idx="73">
                  <c:v>2.2999999999999998</c:v>
                </c:pt>
                <c:pt idx="74">
                  <c:v>2.2000000000000002</c:v>
                </c:pt>
                <c:pt idx="75">
                  <c:v>2.11</c:v>
                </c:pt>
                <c:pt idx="76">
                  <c:v>2.02</c:v>
                </c:pt>
                <c:pt idx="77">
                  <c:v>1.89</c:v>
                </c:pt>
                <c:pt idx="78">
                  <c:v>1.82</c:v>
                </c:pt>
                <c:pt idx="79">
                  <c:v>1.75</c:v>
                </c:pt>
                <c:pt idx="80">
                  <c:v>1.67</c:v>
                </c:pt>
                <c:pt idx="81">
                  <c:v>1.6</c:v>
                </c:pt>
                <c:pt idx="82">
                  <c:v>1.52</c:v>
                </c:pt>
                <c:pt idx="83">
                  <c:v>1.44</c:v>
                </c:pt>
                <c:pt idx="84">
                  <c:v>1.36</c:v>
                </c:pt>
                <c:pt idx="85">
                  <c:v>1.29</c:v>
                </c:pt>
                <c:pt idx="86">
                  <c:v>1.24</c:v>
                </c:pt>
                <c:pt idx="87">
                  <c:v>1.17</c:v>
                </c:pt>
                <c:pt idx="88">
                  <c:v>1.1100000000000001</c:v>
                </c:pt>
                <c:pt idx="89">
                  <c:v>1.06</c:v>
                </c:pt>
                <c:pt idx="90">
                  <c:v>1.01</c:v>
                </c:pt>
                <c:pt idx="91">
                  <c:v>0.94</c:v>
                </c:pt>
                <c:pt idx="92">
                  <c:v>0.9</c:v>
                </c:pt>
                <c:pt idx="93">
                  <c:v>0.85</c:v>
                </c:pt>
                <c:pt idx="94">
                  <c:v>0.78</c:v>
                </c:pt>
                <c:pt idx="95">
                  <c:v>0.73</c:v>
                </c:pt>
                <c:pt idx="96">
                  <c:v>0.67</c:v>
                </c:pt>
                <c:pt idx="97">
                  <c:v>0.59</c:v>
                </c:pt>
                <c:pt idx="98">
                  <c:v>0.51</c:v>
                </c:pt>
                <c:pt idx="99">
                  <c:v>0.42</c:v>
                </c:pt>
                <c:pt idx="100">
                  <c:v>0.39</c:v>
                </c:pt>
                <c:pt idx="101">
                  <c:v>0.35</c:v>
                </c:pt>
                <c:pt idx="102">
                  <c:v>0.31</c:v>
                </c:pt>
                <c:pt idx="103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7E-0B4A-A4E3-937AF5B8E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848528"/>
        <c:axId val="261849088"/>
      </c:lineChart>
      <c:catAx>
        <c:axId val="261848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49088"/>
        <c:crosses val="autoZero"/>
        <c:auto val="1"/>
        <c:lblAlgn val="ctr"/>
        <c:lblOffset val="100"/>
        <c:noMultiLvlLbl val="0"/>
      </c:catAx>
      <c:valAx>
        <c:axId val="2618490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4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cost_model_time!$BK$4:$BK$114</c:f>
              <c:numCache>
                <c:formatCode>General</c:formatCode>
                <c:ptCount val="111"/>
                <c:pt idx="0">
                  <c:v>2.9999999999999997E-4</c:v>
                </c:pt>
                <c:pt idx="1">
                  <c:v>5.9999999999999995E-4</c:v>
                </c:pt>
                <c:pt idx="2">
                  <c:v>1E-3</c:v>
                </c:pt>
                <c:pt idx="3">
                  <c:v>1.2999999999999999E-3</c:v>
                </c:pt>
                <c:pt idx="4">
                  <c:v>1.6000000000000001E-3</c:v>
                </c:pt>
                <c:pt idx="5">
                  <c:v>1.9E-3</c:v>
                </c:pt>
                <c:pt idx="6">
                  <c:v>2.3E-3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3.3E-3</c:v>
                </c:pt>
                <c:pt idx="10">
                  <c:v>3.5999999999999999E-3</c:v>
                </c:pt>
                <c:pt idx="11">
                  <c:v>4.0000000000000001E-3</c:v>
                </c:pt>
                <c:pt idx="12">
                  <c:v>4.3E-3</c:v>
                </c:pt>
                <c:pt idx="13">
                  <c:v>4.7000000000000002E-3</c:v>
                </c:pt>
                <c:pt idx="14">
                  <c:v>5.1000000000000004E-3</c:v>
                </c:pt>
                <c:pt idx="15">
                  <c:v>5.4000000000000003E-3</c:v>
                </c:pt>
                <c:pt idx="16">
                  <c:v>5.7999999999999996E-3</c:v>
                </c:pt>
                <c:pt idx="17">
                  <c:v>6.1999999999999998E-3</c:v>
                </c:pt>
                <c:pt idx="18">
                  <c:v>6.6E-3</c:v>
                </c:pt>
                <c:pt idx="19">
                  <c:v>6.8999999999999999E-3</c:v>
                </c:pt>
                <c:pt idx="20">
                  <c:v>7.3000000000000001E-3</c:v>
                </c:pt>
                <c:pt idx="21">
                  <c:v>7.7000000000000002E-3</c:v>
                </c:pt>
                <c:pt idx="22">
                  <c:v>8.0999999999999996E-3</c:v>
                </c:pt>
                <c:pt idx="23">
                  <c:v>8.5000000000000006E-3</c:v>
                </c:pt>
                <c:pt idx="24">
                  <c:v>8.8999999999999999E-3</c:v>
                </c:pt>
                <c:pt idx="25">
                  <c:v>9.4000000000000004E-3</c:v>
                </c:pt>
                <c:pt idx="26">
                  <c:v>9.7999999999999997E-3</c:v>
                </c:pt>
                <c:pt idx="27">
                  <c:v>1.0200000000000001E-2</c:v>
                </c:pt>
                <c:pt idx="28">
                  <c:v>1.06E-2</c:v>
                </c:pt>
                <c:pt idx="29">
                  <c:v>1.11E-2</c:v>
                </c:pt>
                <c:pt idx="30">
                  <c:v>1.15E-2</c:v>
                </c:pt>
                <c:pt idx="31">
                  <c:v>1.2E-2</c:v>
                </c:pt>
                <c:pt idx="32">
                  <c:v>1.24E-2</c:v>
                </c:pt>
                <c:pt idx="33">
                  <c:v>1.29E-2</c:v>
                </c:pt>
                <c:pt idx="34">
                  <c:v>1.34E-2</c:v>
                </c:pt>
                <c:pt idx="35">
                  <c:v>1.38E-2</c:v>
                </c:pt>
                <c:pt idx="36">
                  <c:v>1.43E-2</c:v>
                </c:pt>
                <c:pt idx="37">
                  <c:v>1.4800000000000001E-2</c:v>
                </c:pt>
                <c:pt idx="38">
                  <c:v>1.5299999999999999E-2</c:v>
                </c:pt>
                <c:pt idx="39">
                  <c:v>1.5800000000000002E-2</c:v>
                </c:pt>
                <c:pt idx="40">
                  <c:v>1.6400000000000001E-2</c:v>
                </c:pt>
                <c:pt idx="41">
                  <c:v>1.6899999999999998E-2</c:v>
                </c:pt>
                <c:pt idx="42">
                  <c:v>1.7399999999999999E-2</c:v>
                </c:pt>
                <c:pt idx="43">
                  <c:v>1.7999999999999999E-2</c:v>
                </c:pt>
                <c:pt idx="44">
                  <c:v>1.8499999999999999E-2</c:v>
                </c:pt>
                <c:pt idx="45">
                  <c:v>1.9099999999999999E-2</c:v>
                </c:pt>
                <c:pt idx="46">
                  <c:v>1.9599999999999999E-2</c:v>
                </c:pt>
                <c:pt idx="47">
                  <c:v>2.0199999999999999E-2</c:v>
                </c:pt>
                <c:pt idx="48">
                  <c:v>2.0799999999999999E-2</c:v>
                </c:pt>
                <c:pt idx="49">
                  <c:v>2.1399999999999999E-2</c:v>
                </c:pt>
                <c:pt idx="50">
                  <c:v>2.1999999999999999E-2</c:v>
                </c:pt>
                <c:pt idx="51">
                  <c:v>2.2700000000000001E-2</c:v>
                </c:pt>
                <c:pt idx="52">
                  <c:v>2.3300000000000001E-2</c:v>
                </c:pt>
                <c:pt idx="53">
                  <c:v>2.4E-2</c:v>
                </c:pt>
                <c:pt idx="54">
                  <c:v>2.46E-2</c:v>
                </c:pt>
                <c:pt idx="55">
                  <c:v>2.53E-2</c:v>
                </c:pt>
                <c:pt idx="56">
                  <c:v>2.5999999999999999E-2</c:v>
                </c:pt>
                <c:pt idx="57">
                  <c:v>2.6700000000000002E-2</c:v>
                </c:pt>
                <c:pt idx="58">
                  <c:v>2.75E-2</c:v>
                </c:pt>
                <c:pt idx="59">
                  <c:v>2.8199999999999999E-2</c:v>
                </c:pt>
                <c:pt idx="60">
                  <c:v>2.9000000000000001E-2</c:v>
                </c:pt>
                <c:pt idx="61">
                  <c:v>2.98E-2</c:v>
                </c:pt>
                <c:pt idx="62">
                  <c:v>3.0599999999999999E-2</c:v>
                </c:pt>
                <c:pt idx="63">
                  <c:v>3.1399999999999997E-2</c:v>
                </c:pt>
                <c:pt idx="64">
                  <c:v>3.2300000000000002E-2</c:v>
                </c:pt>
                <c:pt idx="65">
                  <c:v>3.32E-2</c:v>
                </c:pt>
                <c:pt idx="66">
                  <c:v>3.4099999999999998E-2</c:v>
                </c:pt>
                <c:pt idx="67">
                  <c:v>3.5000000000000003E-2</c:v>
                </c:pt>
                <c:pt idx="68">
                  <c:v>3.5900000000000001E-2</c:v>
                </c:pt>
                <c:pt idx="69">
                  <c:v>3.6900000000000002E-2</c:v>
                </c:pt>
                <c:pt idx="70">
                  <c:v>3.7900000000000003E-2</c:v>
                </c:pt>
                <c:pt idx="71">
                  <c:v>3.9E-2</c:v>
                </c:pt>
                <c:pt idx="72">
                  <c:v>4.0099999999999997E-2</c:v>
                </c:pt>
                <c:pt idx="73">
                  <c:v>4.1200000000000001E-2</c:v>
                </c:pt>
                <c:pt idx="74">
                  <c:v>4.24E-2</c:v>
                </c:pt>
                <c:pt idx="75">
                  <c:v>4.36E-2</c:v>
                </c:pt>
                <c:pt idx="76">
                  <c:v>4.4900000000000002E-2</c:v>
                </c:pt>
                <c:pt idx="77">
                  <c:v>4.6199999999999998E-2</c:v>
                </c:pt>
                <c:pt idx="78">
                  <c:v>4.7600000000000003E-2</c:v>
                </c:pt>
                <c:pt idx="79">
                  <c:v>4.9099999999999998E-2</c:v>
                </c:pt>
                <c:pt idx="80">
                  <c:v>5.0599999999999999E-2</c:v>
                </c:pt>
                <c:pt idx="81">
                  <c:v>5.2200000000000003E-2</c:v>
                </c:pt>
                <c:pt idx="82">
                  <c:v>5.3900000000000003E-2</c:v>
                </c:pt>
                <c:pt idx="83">
                  <c:v>5.57E-2</c:v>
                </c:pt>
                <c:pt idx="84">
                  <c:v>5.7599999999999998E-2</c:v>
                </c:pt>
                <c:pt idx="85">
                  <c:v>5.96E-2</c:v>
                </c:pt>
                <c:pt idx="86">
                  <c:v>6.1800000000000001E-2</c:v>
                </c:pt>
                <c:pt idx="87">
                  <c:v>6.4100000000000004E-2</c:v>
                </c:pt>
                <c:pt idx="88">
                  <c:v>6.6699999999999995E-2</c:v>
                </c:pt>
                <c:pt idx="89">
                  <c:v>6.9400000000000003E-2</c:v>
                </c:pt>
                <c:pt idx="90">
                  <c:v>7.2499999999999995E-2</c:v>
                </c:pt>
                <c:pt idx="91">
                  <c:v>7.5899999999999995E-2</c:v>
                </c:pt>
                <c:pt idx="92">
                  <c:v>7.9699999999999993E-2</c:v>
                </c:pt>
                <c:pt idx="93">
                  <c:v>8.4199999999999997E-2</c:v>
                </c:pt>
                <c:pt idx="94">
                  <c:v>8.9399999999999993E-2</c:v>
                </c:pt>
                <c:pt idx="95">
                  <c:v>9.5699999999999993E-2</c:v>
                </c:pt>
                <c:pt idx="96">
                  <c:v>0.1038</c:v>
                </c:pt>
                <c:pt idx="97">
                  <c:v>0.11509999999999999</c:v>
                </c:pt>
                <c:pt idx="98">
                  <c:v>0.13400000000000001</c:v>
                </c:pt>
                <c:pt idx="99">
                  <c:v>0.158</c:v>
                </c:pt>
                <c:pt idx="100">
                  <c:v>0.17</c:v>
                </c:pt>
                <c:pt idx="101">
                  <c:v>0.19</c:v>
                </c:pt>
                <c:pt idx="102">
                  <c:v>0.21</c:v>
                </c:pt>
                <c:pt idx="103">
                  <c:v>0.3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0.7</c:v>
                </c:pt>
                <c:pt idx="108">
                  <c:v>0.8</c:v>
                </c:pt>
                <c:pt idx="109">
                  <c:v>0.9</c:v>
                </c:pt>
                <c:pt idx="110">
                  <c:v>1</c:v>
                </c:pt>
              </c:numCache>
            </c:numRef>
          </c:xVal>
          <c:yVal>
            <c:numRef>
              <c:f>cost_model_time!$BL$4:$BL$114</c:f>
              <c:numCache>
                <c:formatCode>General</c:formatCode>
                <c:ptCount val="111"/>
                <c:pt idx="0">
                  <c:v>126.33</c:v>
                </c:pt>
                <c:pt idx="1">
                  <c:v>92.83</c:v>
                </c:pt>
                <c:pt idx="2">
                  <c:v>63.5</c:v>
                </c:pt>
                <c:pt idx="3">
                  <c:v>55.54</c:v>
                </c:pt>
                <c:pt idx="4">
                  <c:v>48.25</c:v>
                </c:pt>
                <c:pt idx="5">
                  <c:v>44.79</c:v>
                </c:pt>
                <c:pt idx="6">
                  <c:v>38.83</c:v>
                </c:pt>
                <c:pt idx="7">
                  <c:v>35.5</c:v>
                </c:pt>
                <c:pt idx="8">
                  <c:v>32.79</c:v>
                </c:pt>
                <c:pt idx="9">
                  <c:v>29.39</c:v>
                </c:pt>
                <c:pt idx="10">
                  <c:v>27.78</c:v>
                </c:pt>
                <c:pt idx="11">
                  <c:v>25.1</c:v>
                </c:pt>
                <c:pt idx="12">
                  <c:v>23.74</c:v>
                </c:pt>
                <c:pt idx="13">
                  <c:v>21.68</c:v>
                </c:pt>
                <c:pt idx="14">
                  <c:v>20.079999999999998</c:v>
                </c:pt>
                <c:pt idx="15">
                  <c:v>19.07</c:v>
                </c:pt>
                <c:pt idx="16">
                  <c:v>17.670000000000002</c:v>
                </c:pt>
                <c:pt idx="17">
                  <c:v>16.52</c:v>
                </c:pt>
                <c:pt idx="18">
                  <c:v>15.5</c:v>
                </c:pt>
                <c:pt idx="19">
                  <c:v>14.61</c:v>
                </c:pt>
                <c:pt idx="20">
                  <c:v>13.84</c:v>
                </c:pt>
                <c:pt idx="21">
                  <c:v>13.03</c:v>
                </c:pt>
                <c:pt idx="22">
                  <c:v>12.28</c:v>
                </c:pt>
                <c:pt idx="23">
                  <c:v>11.71</c:v>
                </c:pt>
                <c:pt idx="24">
                  <c:v>11.21</c:v>
                </c:pt>
                <c:pt idx="25">
                  <c:v>10.57</c:v>
                </c:pt>
                <c:pt idx="26">
                  <c:v>10.09</c:v>
                </c:pt>
                <c:pt idx="27">
                  <c:v>9.81</c:v>
                </c:pt>
                <c:pt idx="28">
                  <c:v>9.58</c:v>
                </c:pt>
                <c:pt idx="29">
                  <c:v>9.23</c:v>
                </c:pt>
                <c:pt idx="30">
                  <c:v>9.16</c:v>
                </c:pt>
                <c:pt idx="31">
                  <c:v>8.98</c:v>
                </c:pt>
                <c:pt idx="32">
                  <c:v>8.91</c:v>
                </c:pt>
                <c:pt idx="33">
                  <c:v>8.84</c:v>
                </c:pt>
                <c:pt idx="34">
                  <c:v>8.5399999999999991</c:v>
                </c:pt>
                <c:pt idx="35">
                  <c:v>8.4700000000000006</c:v>
                </c:pt>
                <c:pt idx="36">
                  <c:v>8.2100000000000009</c:v>
                </c:pt>
                <c:pt idx="37">
                  <c:v>8.0399999999999991</c:v>
                </c:pt>
                <c:pt idx="38">
                  <c:v>7.8</c:v>
                </c:pt>
                <c:pt idx="39">
                  <c:v>7.56</c:v>
                </c:pt>
                <c:pt idx="40">
                  <c:v>7.27</c:v>
                </c:pt>
                <c:pt idx="41">
                  <c:v>7.07</c:v>
                </c:pt>
                <c:pt idx="42">
                  <c:v>6.88</c:v>
                </c:pt>
                <c:pt idx="43">
                  <c:v>6.65</c:v>
                </c:pt>
                <c:pt idx="44">
                  <c:v>6.48</c:v>
                </c:pt>
                <c:pt idx="45">
                  <c:v>6.34</c:v>
                </c:pt>
                <c:pt idx="46">
                  <c:v>6.18</c:v>
                </c:pt>
                <c:pt idx="47">
                  <c:v>5.99</c:v>
                </c:pt>
                <c:pt idx="48">
                  <c:v>5.97</c:v>
                </c:pt>
                <c:pt idx="49">
                  <c:v>5.72</c:v>
                </c:pt>
                <c:pt idx="50">
                  <c:v>5.6</c:v>
                </c:pt>
                <c:pt idx="51">
                  <c:v>5.43</c:v>
                </c:pt>
                <c:pt idx="52">
                  <c:v>5.39</c:v>
                </c:pt>
                <c:pt idx="53">
                  <c:v>5.05</c:v>
                </c:pt>
                <c:pt idx="54">
                  <c:v>4.91</c:v>
                </c:pt>
                <c:pt idx="55">
                  <c:v>4.78</c:v>
                </c:pt>
                <c:pt idx="56">
                  <c:v>4.6100000000000003</c:v>
                </c:pt>
                <c:pt idx="57">
                  <c:v>4.49</c:v>
                </c:pt>
                <c:pt idx="58">
                  <c:v>4.3499999999999996</c:v>
                </c:pt>
                <c:pt idx="59">
                  <c:v>4.24</c:v>
                </c:pt>
                <c:pt idx="60">
                  <c:v>4.12</c:v>
                </c:pt>
                <c:pt idx="61">
                  <c:v>3.99</c:v>
                </c:pt>
                <c:pt idx="62">
                  <c:v>3.88</c:v>
                </c:pt>
                <c:pt idx="63">
                  <c:v>3.74</c:v>
                </c:pt>
                <c:pt idx="64">
                  <c:v>3.6</c:v>
                </c:pt>
                <c:pt idx="65">
                  <c:v>3.41</c:v>
                </c:pt>
                <c:pt idx="66">
                  <c:v>3.22</c:v>
                </c:pt>
                <c:pt idx="67">
                  <c:v>3.1</c:v>
                </c:pt>
                <c:pt idx="68">
                  <c:v>2.93</c:v>
                </c:pt>
                <c:pt idx="69">
                  <c:v>2.76</c:v>
                </c:pt>
                <c:pt idx="70">
                  <c:v>2.65</c:v>
                </c:pt>
                <c:pt idx="71">
                  <c:v>2.5099999999999998</c:v>
                </c:pt>
                <c:pt idx="72">
                  <c:v>2.4300000000000002</c:v>
                </c:pt>
                <c:pt idx="73">
                  <c:v>2.2999999999999998</c:v>
                </c:pt>
                <c:pt idx="74">
                  <c:v>2.2000000000000002</c:v>
                </c:pt>
                <c:pt idx="75">
                  <c:v>2.11</c:v>
                </c:pt>
                <c:pt idx="76">
                  <c:v>2.02</c:v>
                </c:pt>
                <c:pt idx="77">
                  <c:v>1.89</c:v>
                </c:pt>
                <c:pt idx="78">
                  <c:v>1.82</c:v>
                </c:pt>
                <c:pt idx="79">
                  <c:v>1.75</c:v>
                </c:pt>
                <c:pt idx="80">
                  <c:v>1.67</c:v>
                </c:pt>
                <c:pt idx="81">
                  <c:v>1.6</c:v>
                </c:pt>
                <c:pt idx="82">
                  <c:v>1.52</c:v>
                </c:pt>
                <c:pt idx="83">
                  <c:v>1.44</c:v>
                </c:pt>
                <c:pt idx="84">
                  <c:v>1.36</c:v>
                </c:pt>
                <c:pt idx="85">
                  <c:v>1.29</c:v>
                </c:pt>
                <c:pt idx="86">
                  <c:v>1.24</c:v>
                </c:pt>
                <c:pt idx="87">
                  <c:v>1.17</c:v>
                </c:pt>
                <c:pt idx="88">
                  <c:v>1.1100000000000001</c:v>
                </c:pt>
                <c:pt idx="89">
                  <c:v>1.06</c:v>
                </c:pt>
                <c:pt idx="90">
                  <c:v>1.01</c:v>
                </c:pt>
                <c:pt idx="91">
                  <c:v>0.94</c:v>
                </c:pt>
                <c:pt idx="92">
                  <c:v>0.9</c:v>
                </c:pt>
                <c:pt idx="93">
                  <c:v>0.85</c:v>
                </c:pt>
                <c:pt idx="94">
                  <c:v>0.78</c:v>
                </c:pt>
                <c:pt idx="95">
                  <c:v>0.73</c:v>
                </c:pt>
                <c:pt idx="96">
                  <c:v>0.67</c:v>
                </c:pt>
                <c:pt idx="97">
                  <c:v>0.59</c:v>
                </c:pt>
                <c:pt idx="98">
                  <c:v>0.51</c:v>
                </c:pt>
                <c:pt idx="99">
                  <c:v>0.42</c:v>
                </c:pt>
                <c:pt idx="100">
                  <c:v>0.39</c:v>
                </c:pt>
                <c:pt idx="101">
                  <c:v>0.35</c:v>
                </c:pt>
                <c:pt idx="102">
                  <c:v>0.31</c:v>
                </c:pt>
                <c:pt idx="103">
                  <c:v>0.22</c:v>
                </c:pt>
                <c:pt idx="104">
                  <c:v>0.16</c:v>
                </c:pt>
                <c:pt idx="105">
                  <c:v>0.13</c:v>
                </c:pt>
                <c:pt idx="106">
                  <c:v>0.11</c:v>
                </c:pt>
                <c:pt idx="107">
                  <c:v>0.09</c:v>
                </c:pt>
                <c:pt idx="108">
                  <c:v>0.08</c:v>
                </c:pt>
                <c:pt idx="109">
                  <c:v>7.0000000000000007E-2</c:v>
                </c:pt>
                <c:pt idx="110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CD-3E4A-B6AA-FB6BCF4FD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851328"/>
        <c:axId val="261851888"/>
      </c:scatterChart>
      <c:valAx>
        <c:axId val="261851328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</a:t>
                </a:r>
                <a:r>
                  <a:rPr lang="en-SG" baseline="0"/>
                  <a:t> 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1888"/>
        <c:crossesAt val="1.0000000000000003E-4"/>
        <c:crossBetween val="midCat"/>
      </c:valAx>
      <c:valAx>
        <c:axId val="2618518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Each access cost (ns/ocde)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1328"/>
        <c:crossesAt val="1.0000000000000004E-5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 paperSize="9" orientation="landscape" horizontalDpi="-1" verticalDpi="-1"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965063867886649"/>
          <c:y val="4.108850976961214E-2"/>
          <c:w val="0.73341819994316793"/>
          <c:h val="0.729174394015668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cost_model_time!$AV$4:$AV$114</c:f>
              <c:numCache>
                <c:formatCode>General</c:formatCode>
                <c:ptCount val="111"/>
                <c:pt idx="0">
                  <c:v>2.9999999999999997E-4</c:v>
                </c:pt>
                <c:pt idx="1">
                  <c:v>5.9999999999999995E-4</c:v>
                </c:pt>
                <c:pt idx="2">
                  <c:v>1E-3</c:v>
                </c:pt>
                <c:pt idx="3">
                  <c:v>1.2999999999999999E-3</c:v>
                </c:pt>
                <c:pt idx="4">
                  <c:v>1.6000000000000001E-3</c:v>
                </c:pt>
                <c:pt idx="5">
                  <c:v>1.9E-3</c:v>
                </c:pt>
                <c:pt idx="6">
                  <c:v>2.3E-3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3.3E-3</c:v>
                </c:pt>
                <c:pt idx="10">
                  <c:v>3.5999999999999999E-3</c:v>
                </c:pt>
                <c:pt idx="11">
                  <c:v>4.0000000000000001E-3</c:v>
                </c:pt>
                <c:pt idx="12">
                  <c:v>4.3E-3</c:v>
                </c:pt>
                <c:pt idx="13">
                  <c:v>4.7000000000000002E-3</c:v>
                </c:pt>
                <c:pt idx="14">
                  <c:v>5.1000000000000004E-3</c:v>
                </c:pt>
                <c:pt idx="15">
                  <c:v>5.4000000000000003E-3</c:v>
                </c:pt>
                <c:pt idx="16">
                  <c:v>5.7999999999999996E-3</c:v>
                </c:pt>
                <c:pt idx="17">
                  <c:v>6.1999999999999998E-3</c:v>
                </c:pt>
                <c:pt idx="18">
                  <c:v>6.6E-3</c:v>
                </c:pt>
                <c:pt idx="19">
                  <c:v>6.8999999999999999E-3</c:v>
                </c:pt>
                <c:pt idx="20">
                  <c:v>7.3000000000000001E-3</c:v>
                </c:pt>
                <c:pt idx="21">
                  <c:v>7.7000000000000002E-3</c:v>
                </c:pt>
                <c:pt idx="22">
                  <c:v>8.0999999999999996E-3</c:v>
                </c:pt>
                <c:pt idx="23">
                  <c:v>8.5000000000000006E-3</c:v>
                </c:pt>
                <c:pt idx="24">
                  <c:v>8.8999999999999999E-3</c:v>
                </c:pt>
                <c:pt idx="25">
                  <c:v>9.4000000000000004E-3</c:v>
                </c:pt>
                <c:pt idx="26">
                  <c:v>9.7999999999999997E-3</c:v>
                </c:pt>
                <c:pt idx="27">
                  <c:v>1.0200000000000001E-2</c:v>
                </c:pt>
                <c:pt idx="28">
                  <c:v>1.06E-2</c:v>
                </c:pt>
                <c:pt idx="29">
                  <c:v>1.11E-2</c:v>
                </c:pt>
                <c:pt idx="30">
                  <c:v>1.15E-2</c:v>
                </c:pt>
                <c:pt idx="31">
                  <c:v>1.2E-2</c:v>
                </c:pt>
                <c:pt idx="32">
                  <c:v>1.24E-2</c:v>
                </c:pt>
                <c:pt idx="33">
                  <c:v>1.29E-2</c:v>
                </c:pt>
                <c:pt idx="34">
                  <c:v>1.34E-2</c:v>
                </c:pt>
                <c:pt idx="35">
                  <c:v>1.38E-2</c:v>
                </c:pt>
                <c:pt idx="36">
                  <c:v>1.43E-2</c:v>
                </c:pt>
                <c:pt idx="37">
                  <c:v>1.4800000000000001E-2</c:v>
                </c:pt>
                <c:pt idx="38">
                  <c:v>1.5299999999999999E-2</c:v>
                </c:pt>
                <c:pt idx="39">
                  <c:v>1.5800000000000002E-2</c:v>
                </c:pt>
                <c:pt idx="40">
                  <c:v>1.6400000000000001E-2</c:v>
                </c:pt>
                <c:pt idx="41">
                  <c:v>1.6899999999999998E-2</c:v>
                </c:pt>
                <c:pt idx="42">
                  <c:v>1.7399999999999999E-2</c:v>
                </c:pt>
                <c:pt idx="43">
                  <c:v>1.7999999999999999E-2</c:v>
                </c:pt>
                <c:pt idx="44">
                  <c:v>1.8499999999999999E-2</c:v>
                </c:pt>
                <c:pt idx="45">
                  <c:v>1.9099999999999999E-2</c:v>
                </c:pt>
                <c:pt idx="46">
                  <c:v>1.9599999999999999E-2</c:v>
                </c:pt>
                <c:pt idx="47">
                  <c:v>2.0199999999999999E-2</c:v>
                </c:pt>
                <c:pt idx="48">
                  <c:v>2.0799999999999999E-2</c:v>
                </c:pt>
                <c:pt idx="49">
                  <c:v>2.1399999999999999E-2</c:v>
                </c:pt>
                <c:pt idx="50">
                  <c:v>2.1999999999999999E-2</c:v>
                </c:pt>
                <c:pt idx="51">
                  <c:v>2.2700000000000001E-2</c:v>
                </c:pt>
                <c:pt idx="52">
                  <c:v>2.3300000000000001E-2</c:v>
                </c:pt>
                <c:pt idx="53">
                  <c:v>2.4E-2</c:v>
                </c:pt>
                <c:pt idx="54">
                  <c:v>2.46E-2</c:v>
                </c:pt>
                <c:pt idx="55">
                  <c:v>2.53E-2</c:v>
                </c:pt>
                <c:pt idx="56">
                  <c:v>2.5999999999999999E-2</c:v>
                </c:pt>
                <c:pt idx="57">
                  <c:v>2.6700000000000002E-2</c:v>
                </c:pt>
                <c:pt idx="58">
                  <c:v>2.75E-2</c:v>
                </c:pt>
                <c:pt idx="59">
                  <c:v>2.8199999999999999E-2</c:v>
                </c:pt>
                <c:pt idx="60">
                  <c:v>2.9000000000000001E-2</c:v>
                </c:pt>
                <c:pt idx="61">
                  <c:v>2.98E-2</c:v>
                </c:pt>
                <c:pt idx="62">
                  <c:v>3.0599999999999999E-2</c:v>
                </c:pt>
                <c:pt idx="63">
                  <c:v>3.1399999999999997E-2</c:v>
                </c:pt>
                <c:pt idx="64">
                  <c:v>3.2300000000000002E-2</c:v>
                </c:pt>
                <c:pt idx="65">
                  <c:v>3.32E-2</c:v>
                </c:pt>
                <c:pt idx="66">
                  <c:v>3.4099999999999998E-2</c:v>
                </c:pt>
                <c:pt idx="67">
                  <c:v>3.5000000000000003E-2</c:v>
                </c:pt>
                <c:pt idx="68">
                  <c:v>3.5900000000000001E-2</c:v>
                </c:pt>
                <c:pt idx="69">
                  <c:v>3.6900000000000002E-2</c:v>
                </c:pt>
                <c:pt idx="70">
                  <c:v>3.7900000000000003E-2</c:v>
                </c:pt>
                <c:pt idx="71">
                  <c:v>3.9E-2</c:v>
                </c:pt>
                <c:pt idx="72">
                  <c:v>4.0099999999999997E-2</c:v>
                </c:pt>
                <c:pt idx="73">
                  <c:v>4.1200000000000001E-2</c:v>
                </c:pt>
                <c:pt idx="74">
                  <c:v>4.24E-2</c:v>
                </c:pt>
                <c:pt idx="75">
                  <c:v>4.36E-2</c:v>
                </c:pt>
                <c:pt idx="76">
                  <c:v>4.4900000000000002E-2</c:v>
                </c:pt>
                <c:pt idx="77">
                  <c:v>4.6199999999999998E-2</c:v>
                </c:pt>
                <c:pt idx="78">
                  <c:v>4.7600000000000003E-2</c:v>
                </c:pt>
                <c:pt idx="79">
                  <c:v>4.9099999999999998E-2</c:v>
                </c:pt>
                <c:pt idx="80">
                  <c:v>5.0599999999999999E-2</c:v>
                </c:pt>
                <c:pt idx="81">
                  <c:v>5.2200000000000003E-2</c:v>
                </c:pt>
                <c:pt idx="82">
                  <c:v>5.3900000000000003E-2</c:v>
                </c:pt>
                <c:pt idx="83">
                  <c:v>5.57E-2</c:v>
                </c:pt>
                <c:pt idx="84">
                  <c:v>5.7599999999999998E-2</c:v>
                </c:pt>
                <c:pt idx="85">
                  <c:v>5.96E-2</c:v>
                </c:pt>
                <c:pt idx="86">
                  <c:v>6.1800000000000001E-2</c:v>
                </c:pt>
                <c:pt idx="87">
                  <c:v>6.4100000000000004E-2</c:v>
                </c:pt>
                <c:pt idx="88">
                  <c:v>6.6699999999999995E-2</c:v>
                </c:pt>
                <c:pt idx="89">
                  <c:v>6.9400000000000003E-2</c:v>
                </c:pt>
                <c:pt idx="90">
                  <c:v>7.2499999999999995E-2</c:v>
                </c:pt>
                <c:pt idx="91">
                  <c:v>7.5899999999999995E-2</c:v>
                </c:pt>
                <c:pt idx="92">
                  <c:v>7.9699999999999993E-2</c:v>
                </c:pt>
                <c:pt idx="93">
                  <c:v>8.4199999999999997E-2</c:v>
                </c:pt>
                <c:pt idx="94">
                  <c:v>8.9399999999999993E-2</c:v>
                </c:pt>
                <c:pt idx="95">
                  <c:v>9.5699999999999993E-2</c:v>
                </c:pt>
                <c:pt idx="96">
                  <c:v>0.1038</c:v>
                </c:pt>
                <c:pt idx="97">
                  <c:v>0.11509999999999999</c:v>
                </c:pt>
                <c:pt idx="98">
                  <c:v>0.13400000000000001</c:v>
                </c:pt>
                <c:pt idx="99">
                  <c:v>0.158</c:v>
                </c:pt>
                <c:pt idx="100">
                  <c:v>0.17</c:v>
                </c:pt>
                <c:pt idx="101">
                  <c:v>0.19</c:v>
                </c:pt>
                <c:pt idx="102">
                  <c:v>0.21</c:v>
                </c:pt>
                <c:pt idx="103">
                  <c:v>0.3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0.7</c:v>
                </c:pt>
                <c:pt idx="108">
                  <c:v>0.8</c:v>
                </c:pt>
                <c:pt idx="109">
                  <c:v>0.9</c:v>
                </c:pt>
                <c:pt idx="110">
                  <c:v>1</c:v>
                </c:pt>
              </c:numCache>
            </c:numRef>
          </c:xVal>
          <c:yVal>
            <c:numRef>
              <c:f>cost_model_time!$AW$4:$AW$114</c:f>
              <c:numCache>
                <c:formatCode>General</c:formatCode>
                <c:ptCount val="111"/>
                <c:pt idx="0">
                  <c:v>3.7900000000000003E-2</c:v>
                </c:pt>
                <c:pt idx="1">
                  <c:v>5.57E-2</c:v>
                </c:pt>
                <c:pt idx="2">
                  <c:v>6.3500000000000001E-2</c:v>
                </c:pt>
                <c:pt idx="3">
                  <c:v>7.22E-2</c:v>
                </c:pt>
                <c:pt idx="4">
                  <c:v>7.7200000000000005E-2</c:v>
                </c:pt>
                <c:pt idx="5">
                  <c:v>8.5099999999999995E-2</c:v>
                </c:pt>
                <c:pt idx="6">
                  <c:v>8.9300000000000004E-2</c:v>
                </c:pt>
                <c:pt idx="7">
                  <c:v>9.2299999999999993E-2</c:v>
                </c:pt>
                <c:pt idx="8">
                  <c:v>9.5100000000000004E-2</c:v>
                </c:pt>
                <c:pt idx="9">
                  <c:v>9.7000000000000003E-2</c:v>
                </c:pt>
                <c:pt idx="10">
                  <c:v>0.1</c:v>
                </c:pt>
                <c:pt idx="11">
                  <c:v>0.1004</c:v>
                </c:pt>
                <c:pt idx="12">
                  <c:v>0.1021</c:v>
                </c:pt>
                <c:pt idx="13">
                  <c:v>0.1019</c:v>
                </c:pt>
                <c:pt idx="14">
                  <c:v>0.1024</c:v>
                </c:pt>
                <c:pt idx="15">
                  <c:v>0.10299999999999999</c:v>
                </c:pt>
                <c:pt idx="16">
                  <c:v>0.10249999999999999</c:v>
                </c:pt>
                <c:pt idx="17">
                  <c:v>0.1024</c:v>
                </c:pt>
                <c:pt idx="18">
                  <c:v>0.1023</c:v>
                </c:pt>
                <c:pt idx="19">
                  <c:v>0.1008</c:v>
                </c:pt>
                <c:pt idx="20">
                  <c:v>0.10100000000000001</c:v>
                </c:pt>
                <c:pt idx="21">
                  <c:v>0.1003</c:v>
                </c:pt>
                <c:pt idx="22">
                  <c:v>9.9500000000000005E-2</c:v>
                </c:pt>
                <c:pt idx="23">
                  <c:v>9.9500000000000005E-2</c:v>
                </c:pt>
                <c:pt idx="24">
                  <c:v>9.98E-2</c:v>
                </c:pt>
                <c:pt idx="25">
                  <c:v>9.9400000000000002E-2</c:v>
                </c:pt>
                <c:pt idx="26">
                  <c:v>9.8900000000000002E-2</c:v>
                </c:pt>
                <c:pt idx="27">
                  <c:v>0.10009999999999999</c:v>
                </c:pt>
                <c:pt idx="28">
                  <c:v>0.10150000000000001</c:v>
                </c:pt>
                <c:pt idx="29">
                  <c:v>0.10249999999999999</c:v>
                </c:pt>
                <c:pt idx="30">
                  <c:v>0.1053</c:v>
                </c:pt>
                <c:pt idx="31">
                  <c:v>0.10780000000000001</c:v>
                </c:pt>
                <c:pt idx="32">
                  <c:v>0.1105</c:v>
                </c:pt>
                <c:pt idx="33">
                  <c:v>0.11409999999999999</c:v>
                </c:pt>
                <c:pt idx="34">
                  <c:v>0.1144</c:v>
                </c:pt>
                <c:pt idx="35">
                  <c:v>0.1169</c:v>
                </c:pt>
                <c:pt idx="36">
                  <c:v>0.1174</c:v>
                </c:pt>
                <c:pt idx="37">
                  <c:v>0.11899999999999999</c:v>
                </c:pt>
                <c:pt idx="38">
                  <c:v>0.1193</c:v>
                </c:pt>
                <c:pt idx="39">
                  <c:v>0.1195</c:v>
                </c:pt>
                <c:pt idx="40">
                  <c:v>0.1193</c:v>
                </c:pt>
                <c:pt idx="41">
                  <c:v>0.11940000000000001</c:v>
                </c:pt>
                <c:pt idx="42">
                  <c:v>0.1197</c:v>
                </c:pt>
                <c:pt idx="43">
                  <c:v>0.1197</c:v>
                </c:pt>
                <c:pt idx="44">
                  <c:v>0.11990000000000001</c:v>
                </c:pt>
                <c:pt idx="45">
                  <c:v>0.121</c:v>
                </c:pt>
                <c:pt idx="46">
                  <c:v>0.1212</c:v>
                </c:pt>
                <c:pt idx="47">
                  <c:v>0.12089999999999999</c:v>
                </c:pt>
                <c:pt idx="48">
                  <c:v>0.1241</c:v>
                </c:pt>
                <c:pt idx="49">
                  <c:v>0.1225</c:v>
                </c:pt>
                <c:pt idx="50">
                  <c:v>0.12330000000000001</c:v>
                </c:pt>
                <c:pt idx="51">
                  <c:v>0.1232</c:v>
                </c:pt>
                <c:pt idx="52">
                  <c:v>0.12559999999999999</c:v>
                </c:pt>
                <c:pt idx="53">
                  <c:v>0.12130000000000001</c:v>
                </c:pt>
                <c:pt idx="54">
                  <c:v>0.1208</c:v>
                </c:pt>
                <c:pt idx="55">
                  <c:v>0.12089999999999999</c:v>
                </c:pt>
                <c:pt idx="56">
                  <c:v>0.11990000000000001</c:v>
                </c:pt>
                <c:pt idx="57">
                  <c:v>0.1198</c:v>
                </c:pt>
                <c:pt idx="58">
                  <c:v>0.1196</c:v>
                </c:pt>
                <c:pt idx="59">
                  <c:v>0.1196</c:v>
                </c:pt>
                <c:pt idx="60">
                  <c:v>0.1195</c:v>
                </c:pt>
                <c:pt idx="61">
                  <c:v>0.11899999999999999</c:v>
                </c:pt>
                <c:pt idx="62">
                  <c:v>0.1187</c:v>
                </c:pt>
                <c:pt idx="63">
                  <c:v>0.1173</c:v>
                </c:pt>
                <c:pt idx="64">
                  <c:v>0.1163</c:v>
                </c:pt>
                <c:pt idx="65">
                  <c:v>0.1133</c:v>
                </c:pt>
                <c:pt idx="66">
                  <c:v>0.10979999999999999</c:v>
                </c:pt>
                <c:pt idx="67">
                  <c:v>0.1085</c:v>
                </c:pt>
                <c:pt idx="68">
                  <c:v>0.1053</c:v>
                </c:pt>
                <c:pt idx="69">
                  <c:v>0.10199999999999999</c:v>
                </c:pt>
                <c:pt idx="70">
                  <c:v>0.10050000000000001</c:v>
                </c:pt>
                <c:pt idx="71">
                  <c:v>9.7799999999999998E-2</c:v>
                </c:pt>
                <c:pt idx="72">
                  <c:v>9.74E-2</c:v>
                </c:pt>
                <c:pt idx="73">
                  <c:v>9.4799999999999995E-2</c:v>
                </c:pt>
                <c:pt idx="74">
                  <c:v>9.3299999999999994E-2</c:v>
                </c:pt>
                <c:pt idx="75">
                  <c:v>9.2100000000000001E-2</c:v>
                </c:pt>
                <c:pt idx="76">
                  <c:v>9.0800000000000006E-2</c:v>
                </c:pt>
                <c:pt idx="77">
                  <c:v>8.72E-2</c:v>
                </c:pt>
                <c:pt idx="78">
                  <c:v>8.6400000000000005E-2</c:v>
                </c:pt>
                <c:pt idx="79">
                  <c:v>8.5900000000000004E-2</c:v>
                </c:pt>
                <c:pt idx="80">
                  <c:v>8.4400000000000003E-2</c:v>
                </c:pt>
                <c:pt idx="81">
                  <c:v>8.3500000000000005E-2</c:v>
                </c:pt>
                <c:pt idx="82">
                  <c:v>8.2000000000000003E-2</c:v>
                </c:pt>
                <c:pt idx="83">
                  <c:v>8.0399999999999999E-2</c:v>
                </c:pt>
                <c:pt idx="84">
                  <c:v>7.85E-2</c:v>
                </c:pt>
                <c:pt idx="85">
                  <c:v>7.7100000000000002E-2</c:v>
                </c:pt>
                <c:pt idx="86">
                  <c:v>7.6600000000000001E-2</c:v>
                </c:pt>
                <c:pt idx="87">
                  <c:v>7.4999999999999997E-2</c:v>
                </c:pt>
                <c:pt idx="88">
                  <c:v>7.4300000000000005E-2</c:v>
                </c:pt>
                <c:pt idx="89">
                  <c:v>7.3300000000000004E-2</c:v>
                </c:pt>
                <c:pt idx="90">
                  <c:v>7.3400000000000007E-2</c:v>
                </c:pt>
                <c:pt idx="91">
                  <c:v>7.1599999999999997E-2</c:v>
                </c:pt>
                <c:pt idx="92">
                  <c:v>7.1900000000000006E-2</c:v>
                </c:pt>
                <c:pt idx="93">
                  <c:v>7.1400000000000005E-2</c:v>
                </c:pt>
                <c:pt idx="94">
                  <c:v>7.0099999999999996E-2</c:v>
                </c:pt>
                <c:pt idx="95">
                  <c:v>7.0000000000000007E-2</c:v>
                </c:pt>
                <c:pt idx="96">
                  <c:v>6.9199999999999998E-2</c:v>
                </c:pt>
                <c:pt idx="97">
                  <c:v>6.7400000000000002E-2</c:v>
                </c:pt>
                <c:pt idx="98">
                  <c:v>6.7699999999999996E-2</c:v>
                </c:pt>
                <c:pt idx="99">
                  <c:v>6.59E-2</c:v>
                </c:pt>
                <c:pt idx="100">
                  <c:v>6.59E-2</c:v>
                </c:pt>
                <c:pt idx="101">
                  <c:v>6.59E-2</c:v>
                </c:pt>
                <c:pt idx="102">
                  <c:v>6.59E-2</c:v>
                </c:pt>
                <c:pt idx="103">
                  <c:v>6.5199999999999994E-2</c:v>
                </c:pt>
                <c:pt idx="104">
                  <c:v>6.4799999999999996E-2</c:v>
                </c:pt>
                <c:pt idx="105">
                  <c:v>6.4199999999999993E-2</c:v>
                </c:pt>
                <c:pt idx="106">
                  <c:v>6.3799999999999996E-2</c:v>
                </c:pt>
                <c:pt idx="107">
                  <c:v>6.3299999999999995E-2</c:v>
                </c:pt>
                <c:pt idx="108">
                  <c:v>6.2899999999999998E-2</c:v>
                </c:pt>
                <c:pt idx="109">
                  <c:v>6.2300000000000001E-2</c:v>
                </c:pt>
                <c:pt idx="110">
                  <c:v>6.1899999999999997E-2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23-FB49-85C6-6C1A3AA80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854128"/>
        <c:axId val="261854688"/>
      </c:scatterChart>
      <c:valAx>
        <c:axId val="261854128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4688"/>
        <c:crosses val="autoZero"/>
        <c:crossBetween val="midCat"/>
        <c:majorUnit val="2.0000000000000004E-2"/>
      </c:valAx>
      <c:valAx>
        <c:axId val="26185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 cap="none" baseline="0">
                    <a:solidFill>
                      <a:sysClr val="windowText" lastClr="000000"/>
                    </a:solidFill>
                  </a:rPr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2.2395085889281598E-2"/>
              <c:y val="3.73329614663771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non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412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cost_model_time!$AS$152</c:f>
              <c:strCache>
                <c:ptCount val="1"/>
                <c:pt idx="0">
                  <c:v>MR0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AD-E644-8DE2-73B8EE13048A}"/>
              </c:ext>
            </c:extLst>
          </c:dPt>
          <c:dPt>
            <c:idx val="1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EAD-E644-8DE2-73B8EE13048A}"/>
              </c:ext>
            </c:extLst>
          </c:dPt>
          <c:cat>
            <c:strRef>
              <c:f>cost_model_time!$AR$153:$AR$154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cost_model_time!$AS$153:$AS$154</c:f>
              <c:numCache>
                <c:formatCode>General</c:formatCode>
                <c:ptCount val="2"/>
                <c:pt idx="0">
                  <c:v>6.3E-3</c:v>
                </c:pt>
                <c:pt idx="1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AD-E644-8DE2-73B8EE13048A}"/>
            </c:ext>
          </c:extLst>
        </c:ser>
        <c:ser>
          <c:idx val="1"/>
          <c:order val="1"/>
          <c:tx>
            <c:strRef>
              <c:f>cost_model_time!$AT$152</c:f>
              <c:strCache>
                <c:ptCount val="1"/>
                <c:pt idx="0">
                  <c:v>MR1</c:v>
                </c:pt>
              </c:strCache>
            </c:strRef>
          </c:tx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cost_model_time!$AR$153:$AR$154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cost_model_time!$AT$153:$AT$154</c:f>
              <c:numCache>
                <c:formatCode>General</c:formatCode>
                <c:ptCount val="2"/>
                <c:pt idx="0">
                  <c:v>9.8000000000000004E-2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AD-E644-8DE2-73B8EE13048A}"/>
            </c:ext>
          </c:extLst>
        </c:ser>
        <c:ser>
          <c:idx val="2"/>
          <c:order val="2"/>
          <c:tx>
            <c:strRef>
              <c:f>cost_model_time!$AU$152</c:f>
              <c:strCache>
                <c:ptCount val="1"/>
                <c:pt idx="0">
                  <c:v>MR2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cost_model_time!$AR$153:$AR$154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cost_model_time!$AU$153:$AU$154</c:f>
              <c:numCache>
                <c:formatCode>General</c:formatCode>
                <c:ptCount val="2"/>
                <c:pt idx="0">
                  <c:v>9.8000000000000004E-2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AD-E644-8DE2-73B8EE13048A}"/>
            </c:ext>
          </c:extLst>
        </c:ser>
        <c:ser>
          <c:idx val="3"/>
          <c:order val="3"/>
          <c:tx>
            <c:strRef>
              <c:f>cost_model_time!$AV$152</c:f>
              <c:strCache>
                <c:ptCount val="1"/>
                <c:pt idx="0">
                  <c:v>MR3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cost_model_time!$AR$153:$AR$154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cost_model_time!$AV$153:$AV$154</c:f>
              <c:numCache>
                <c:formatCode>General</c:formatCode>
                <c:ptCount val="2"/>
                <c:pt idx="0">
                  <c:v>1E-3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EAD-E644-8DE2-73B8EE130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1859168"/>
        <c:axId val="261859728"/>
      </c:barChart>
      <c:catAx>
        <c:axId val="26185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9728"/>
        <c:crosses val="autoZero"/>
        <c:auto val="1"/>
        <c:lblAlgn val="ctr"/>
        <c:lblOffset val="100"/>
        <c:noMultiLvlLbl val="0"/>
      </c:catAx>
      <c:valAx>
        <c:axId val="261859728"/>
        <c:scaling>
          <c:orientation val="minMax"/>
          <c:max val="0.2200000000000000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1.3965832316320164E-2"/>
              <c:y val="0.136431175269757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9168"/>
        <c:crosses val="autoZero"/>
        <c:crossBetween val="between"/>
        <c:maj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6.2708151064450282E-2"/>
          <c:w val="0.80342125984251966"/>
          <c:h val="0.67115485564304467"/>
        </c:manualLayout>
      </c:layout>
      <c:lineChart>
        <c:grouping val="standard"/>
        <c:varyColors val="0"/>
        <c:ser>
          <c:idx val="0"/>
          <c:order val="0"/>
          <c:tx>
            <c:strRef>
              <c:f>CPU_Horiz_word!$B$4</c:f>
              <c:strCache>
                <c:ptCount val="1"/>
                <c:pt idx="0">
                  <c:v>SIMD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CPU_Horiz_word!$C$3:$AG$3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CPU_Horiz_word!$C$4:$AG$4</c:f>
              <c:numCache>
                <c:formatCode>General</c:formatCode>
                <c:ptCount val="31"/>
                <c:pt idx="0">
                  <c:v>9.5500000000000007</c:v>
                </c:pt>
                <c:pt idx="1">
                  <c:v>9.4</c:v>
                </c:pt>
                <c:pt idx="2">
                  <c:v>9.3000000000000007</c:v>
                </c:pt>
                <c:pt idx="3">
                  <c:v>9</c:v>
                </c:pt>
                <c:pt idx="4">
                  <c:v>8.6999999999999993</c:v>
                </c:pt>
                <c:pt idx="5">
                  <c:v>8.6</c:v>
                </c:pt>
                <c:pt idx="6">
                  <c:v>8.4</c:v>
                </c:pt>
                <c:pt idx="7">
                  <c:v>8.1999999999999993</c:v>
                </c:pt>
                <c:pt idx="8">
                  <c:v>7.8</c:v>
                </c:pt>
                <c:pt idx="9">
                  <c:v>7.4</c:v>
                </c:pt>
                <c:pt idx="10">
                  <c:v>7.4</c:v>
                </c:pt>
                <c:pt idx="11">
                  <c:v>7.1</c:v>
                </c:pt>
                <c:pt idx="12">
                  <c:v>7.1</c:v>
                </c:pt>
                <c:pt idx="13">
                  <c:v>7.1</c:v>
                </c:pt>
                <c:pt idx="14">
                  <c:v>7.1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6.4</c:v>
                </c:pt>
                <c:pt idx="19">
                  <c:v>6.4</c:v>
                </c:pt>
                <c:pt idx="20">
                  <c:v>5.5</c:v>
                </c:pt>
                <c:pt idx="21">
                  <c:v>5.5</c:v>
                </c:pt>
                <c:pt idx="22">
                  <c:v>5.5</c:v>
                </c:pt>
                <c:pt idx="23">
                  <c:v>5.5</c:v>
                </c:pt>
                <c:pt idx="24">
                  <c:v>5.5</c:v>
                </c:pt>
                <c:pt idx="25">
                  <c:v>5.5</c:v>
                </c:pt>
                <c:pt idx="26">
                  <c:v>5.5</c:v>
                </c:pt>
                <c:pt idx="27">
                  <c:v>5.5</c:v>
                </c:pt>
                <c:pt idx="28">
                  <c:v>5.5</c:v>
                </c:pt>
                <c:pt idx="29">
                  <c:v>5.5</c:v>
                </c:pt>
                <c:pt idx="30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70-48C9-ACDD-9A39DC9445F2}"/>
            </c:ext>
          </c:extLst>
        </c:ser>
        <c:ser>
          <c:idx val="1"/>
          <c:order val="1"/>
          <c:tx>
            <c:strRef>
              <c:f>CPU_Horiz_word!$B$5</c:f>
              <c:strCache>
                <c:ptCount val="1"/>
                <c:pt idx="0">
                  <c:v>Scalar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cat>
            <c:numRef>
              <c:f>CPU_Horiz_word!$C$3:$AG$3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CPU_Horiz_word!$C$5:$AG$5</c:f>
              <c:numCache>
                <c:formatCode>General</c:formatCode>
                <c:ptCount val="31"/>
                <c:pt idx="0">
                  <c:v>7.3</c:v>
                </c:pt>
                <c:pt idx="1">
                  <c:v>7.1</c:v>
                </c:pt>
                <c:pt idx="2">
                  <c:v>6.9</c:v>
                </c:pt>
                <c:pt idx="3">
                  <c:v>6.6</c:v>
                </c:pt>
                <c:pt idx="4">
                  <c:v>6.4</c:v>
                </c:pt>
                <c:pt idx="5">
                  <c:v>6.4</c:v>
                </c:pt>
                <c:pt idx="6">
                  <c:v>6.3</c:v>
                </c:pt>
                <c:pt idx="7">
                  <c:v>6.1</c:v>
                </c:pt>
                <c:pt idx="8">
                  <c:v>5.7</c:v>
                </c:pt>
                <c:pt idx="9">
                  <c:v>5.6</c:v>
                </c:pt>
                <c:pt idx="10">
                  <c:v>5.6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4.8</c:v>
                </c:pt>
                <c:pt idx="16">
                  <c:v>4.8</c:v>
                </c:pt>
                <c:pt idx="17">
                  <c:v>4.8</c:v>
                </c:pt>
                <c:pt idx="18">
                  <c:v>4.8</c:v>
                </c:pt>
                <c:pt idx="19">
                  <c:v>4.8</c:v>
                </c:pt>
                <c:pt idx="20">
                  <c:v>4.0999999999999996</c:v>
                </c:pt>
                <c:pt idx="21">
                  <c:v>4.0999999999999996</c:v>
                </c:pt>
                <c:pt idx="22">
                  <c:v>4.0999999999999996</c:v>
                </c:pt>
                <c:pt idx="23">
                  <c:v>4.0999999999999996</c:v>
                </c:pt>
                <c:pt idx="24">
                  <c:v>4.0999999999999996</c:v>
                </c:pt>
                <c:pt idx="25">
                  <c:v>4.0999999999999996</c:v>
                </c:pt>
                <c:pt idx="26">
                  <c:v>4.0999999999999996</c:v>
                </c:pt>
                <c:pt idx="27">
                  <c:v>4.0999999999999996</c:v>
                </c:pt>
                <c:pt idx="28">
                  <c:v>4.0999999999999996</c:v>
                </c:pt>
                <c:pt idx="29">
                  <c:v>4.0999999999999996</c:v>
                </c:pt>
                <c:pt idx="30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70-48C9-ACDD-9A39DC944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87216"/>
        <c:axId val="254187776"/>
      </c:lineChart>
      <c:catAx>
        <c:axId val="25418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776"/>
        <c:crosses val="autoZero"/>
        <c:auto val="1"/>
        <c:lblAlgn val="ctr"/>
        <c:lblOffset val="100"/>
        <c:noMultiLvlLbl val="0"/>
      </c:catAx>
      <c:valAx>
        <c:axId val="25418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Tuples/ns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8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821347331583549"/>
          <c:y val="7.9078813065033532E-2"/>
          <c:w val="0.37290836375858444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01485004143014"/>
          <c:y val="5.7060367454068242E-2"/>
          <c:w val="0.81959187956142032"/>
          <c:h val="0.80976013414989789"/>
        </c:manualLayout>
      </c:layout>
      <c:barChart>
        <c:barDir val="col"/>
        <c:grouping val="stacked"/>
        <c:varyColors val="0"/>
        <c:ser>
          <c:idx val="0"/>
          <c:order val="0"/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AFE-D64A-952C-2B423FF76824}"/>
              </c:ext>
            </c:extLst>
          </c:dPt>
          <c:dPt>
            <c:idx val="1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AFE-D64A-952C-2B423FF76824}"/>
              </c:ext>
            </c:extLst>
          </c:dPt>
          <c:dPt>
            <c:idx val="2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AFE-D64A-952C-2B423FF76824}"/>
              </c:ext>
            </c:extLst>
          </c:dPt>
          <c:cat>
            <c:strRef>
              <c:f>cost_model_time!$AR$167:$AR$169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cost_model_time!$AS$167:$AS$169</c:f>
              <c:numCache>
                <c:formatCode>General</c:formatCode>
                <c:ptCount val="3"/>
                <c:pt idx="0">
                  <c:v>1</c:v>
                </c:pt>
                <c:pt idx="1">
                  <c:v>13.6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FE-D64A-952C-2B423FF76824}"/>
            </c:ext>
          </c:extLst>
        </c:ser>
        <c:ser>
          <c:idx val="1"/>
          <c:order val="1"/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cost_model_time!$AR$167:$AR$169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cost_model_time!$AT$167:$AT$169</c:f>
              <c:numCache>
                <c:formatCode>General</c:formatCode>
                <c:ptCount val="3"/>
                <c:pt idx="0">
                  <c:v>8</c:v>
                </c:pt>
                <c:pt idx="1">
                  <c:v>0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AFE-D64A-952C-2B423FF76824}"/>
            </c:ext>
          </c:extLst>
        </c:ser>
        <c:ser>
          <c:idx val="2"/>
          <c:order val="2"/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cost_model_time!$AR$167:$AR$169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cost_model_time!$AU$167:$AU$169</c:f>
              <c:numCache>
                <c:formatCode>General</c:formatCode>
                <c:ptCount val="3"/>
                <c:pt idx="0">
                  <c:v>5.12</c:v>
                </c:pt>
                <c:pt idx="1">
                  <c:v>0</c:v>
                </c:pt>
                <c:pt idx="2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AFE-D64A-952C-2B423FF76824}"/>
            </c:ext>
          </c:extLst>
        </c:ser>
        <c:ser>
          <c:idx val="3"/>
          <c:order val="3"/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cost_model_time!$AR$167:$AR$169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cost_model_time!$AV$167:$AV$169</c:f>
              <c:numCache>
                <c:formatCode>General</c:formatCode>
                <c:ptCount val="3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AFE-D64A-952C-2B423FF76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6118736"/>
        <c:axId val="226119296"/>
      </c:barChart>
      <c:catAx>
        <c:axId val="22611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6119296"/>
        <c:crosses val="autoZero"/>
        <c:auto val="1"/>
        <c:lblAlgn val="ctr"/>
        <c:lblOffset val="100"/>
        <c:noMultiLvlLbl val="0"/>
      </c:catAx>
      <c:valAx>
        <c:axId val="22611929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 cost (bits per code)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611873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856896719420862"/>
          <c:y val="0.12747661961486415"/>
          <c:w val="0.73341819994316793"/>
          <c:h val="0.6581534771763175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cost_model_time!$AG$155:$AG$255</c:f>
              <c:numCache>
                <c:formatCode>General</c:formatCode>
                <c:ptCount val="101"/>
                <c:pt idx="0">
                  <c:v>0</c:v>
                </c:pt>
                <c:pt idx="1">
                  <c:v>2.5099999999999998E-4</c:v>
                </c:pt>
                <c:pt idx="2">
                  <c:v>6.5499999999999998E-4</c:v>
                </c:pt>
                <c:pt idx="3">
                  <c:v>9.1699999999999995E-4</c:v>
                </c:pt>
                <c:pt idx="4">
                  <c:v>1.2719999999999999E-3</c:v>
                </c:pt>
                <c:pt idx="5">
                  <c:v>1.511E-3</c:v>
                </c:pt>
                <c:pt idx="6">
                  <c:v>1.843E-3</c:v>
                </c:pt>
                <c:pt idx="7">
                  <c:v>2.1189999999999998E-3</c:v>
                </c:pt>
                <c:pt idx="8">
                  <c:v>2.4599999999999999E-3</c:v>
                </c:pt>
                <c:pt idx="9">
                  <c:v>2.8540000000000002E-3</c:v>
                </c:pt>
                <c:pt idx="10">
                  <c:v>3.143E-3</c:v>
                </c:pt>
                <c:pt idx="11">
                  <c:v>3.588E-3</c:v>
                </c:pt>
                <c:pt idx="12">
                  <c:v>3.8440000000000002E-3</c:v>
                </c:pt>
                <c:pt idx="13">
                  <c:v>4.2789999999999998E-3</c:v>
                </c:pt>
                <c:pt idx="14">
                  <c:v>4.535E-3</c:v>
                </c:pt>
                <c:pt idx="15">
                  <c:v>5.0070000000000002E-3</c:v>
                </c:pt>
                <c:pt idx="16">
                  <c:v>5.2480000000000001E-3</c:v>
                </c:pt>
                <c:pt idx="17">
                  <c:v>5.6639999999999998E-3</c:v>
                </c:pt>
                <c:pt idx="18">
                  <c:v>6.0600000000000003E-3</c:v>
                </c:pt>
                <c:pt idx="19">
                  <c:v>6.3420000000000004E-3</c:v>
                </c:pt>
                <c:pt idx="20">
                  <c:v>6.7889999999999999E-3</c:v>
                </c:pt>
                <c:pt idx="21">
                  <c:v>7.0299999999999998E-3</c:v>
                </c:pt>
                <c:pt idx="22">
                  <c:v>7.4269999999999996E-3</c:v>
                </c:pt>
                <c:pt idx="23">
                  <c:v>7.7669999999999996E-3</c:v>
                </c:pt>
                <c:pt idx="24">
                  <c:v>8.234E-3</c:v>
                </c:pt>
                <c:pt idx="25">
                  <c:v>8.7209999999999996E-3</c:v>
                </c:pt>
                <c:pt idx="26">
                  <c:v>9.0740000000000005E-3</c:v>
                </c:pt>
                <c:pt idx="27">
                  <c:v>9.5119999999999996E-3</c:v>
                </c:pt>
                <c:pt idx="28">
                  <c:v>9.8340000000000007E-3</c:v>
                </c:pt>
                <c:pt idx="29">
                  <c:v>1.0362E-2</c:v>
                </c:pt>
                <c:pt idx="30">
                  <c:v>1.0695E-2</c:v>
                </c:pt>
                <c:pt idx="31">
                  <c:v>1.1188999999999999E-2</c:v>
                </c:pt>
                <c:pt idx="32">
                  <c:v>1.1545E-2</c:v>
                </c:pt>
                <c:pt idx="33">
                  <c:v>1.2085E-2</c:v>
                </c:pt>
                <c:pt idx="34">
                  <c:v>1.2593E-2</c:v>
                </c:pt>
                <c:pt idx="35">
                  <c:v>1.2973999999999999E-2</c:v>
                </c:pt>
                <c:pt idx="36">
                  <c:v>1.3559E-2</c:v>
                </c:pt>
                <c:pt idx="37">
                  <c:v>1.3896E-2</c:v>
                </c:pt>
                <c:pt idx="38">
                  <c:v>1.4496E-2</c:v>
                </c:pt>
                <c:pt idx="39">
                  <c:v>1.4873000000000001E-2</c:v>
                </c:pt>
                <c:pt idx="40">
                  <c:v>1.5452E-2</c:v>
                </c:pt>
                <c:pt idx="41">
                  <c:v>1.5866000000000002E-2</c:v>
                </c:pt>
                <c:pt idx="42">
                  <c:v>1.6447E-2</c:v>
                </c:pt>
                <c:pt idx="43">
                  <c:v>1.7062999999999998E-2</c:v>
                </c:pt>
                <c:pt idx="44">
                  <c:v>1.7544000000000001E-2</c:v>
                </c:pt>
                <c:pt idx="45">
                  <c:v>1.8171E-2</c:v>
                </c:pt>
                <c:pt idx="46">
                  <c:v>1.8533000000000001E-2</c:v>
                </c:pt>
                <c:pt idx="47">
                  <c:v>1.9153E-2</c:v>
                </c:pt>
                <c:pt idx="48">
                  <c:v>1.9585999999999999E-2</c:v>
                </c:pt>
                <c:pt idx="49">
                  <c:v>2.0341999999999999E-2</c:v>
                </c:pt>
                <c:pt idx="50">
                  <c:v>2.0767000000000001E-2</c:v>
                </c:pt>
                <c:pt idx="51">
                  <c:v>2.1443E-2</c:v>
                </c:pt>
                <c:pt idx="52">
                  <c:v>2.2065000000000001E-2</c:v>
                </c:pt>
                <c:pt idx="53">
                  <c:v>2.256E-2</c:v>
                </c:pt>
                <c:pt idx="54">
                  <c:v>2.3383999999999999E-2</c:v>
                </c:pt>
                <c:pt idx="55">
                  <c:v>2.3956999999999999E-2</c:v>
                </c:pt>
                <c:pt idx="56">
                  <c:v>2.4788999999999999E-2</c:v>
                </c:pt>
                <c:pt idx="57">
                  <c:v>2.5342E-2</c:v>
                </c:pt>
                <c:pt idx="58">
                  <c:v>2.6172999999999998E-2</c:v>
                </c:pt>
                <c:pt idx="59">
                  <c:v>2.6991000000000001E-2</c:v>
                </c:pt>
                <c:pt idx="60">
                  <c:v>2.7611E-2</c:v>
                </c:pt>
                <c:pt idx="61">
                  <c:v>2.8500999999999999E-2</c:v>
                </c:pt>
                <c:pt idx="62">
                  <c:v>2.9062000000000001E-2</c:v>
                </c:pt>
                <c:pt idx="63">
                  <c:v>2.9999000000000001E-2</c:v>
                </c:pt>
                <c:pt idx="64">
                  <c:v>3.0738000000000001E-2</c:v>
                </c:pt>
                <c:pt idx="65">
                  <c:v>3.1738000000000002E-2</c:v>
                </c:pt>
                <c:pt idx="66">
                  <c:v>3.2451000000000001E-2</c:v>
                </c:pt>
                <c:pt idx="67">
                  <c:v>3.3459000000000003E-2</c:v>
                </c:pt>
                <c:pt idx="68">
                  <c:v>3.4728000000000002E-2</c:v>
                </c:pt>
                <c:pt idx="69">
                  <c:v>3.5472999999999998E-2</c:v>
                </c:pt>
                <c:pt idx="70">
                  <c:v>3.6622000000000002E-2</c:v>
                </c:pt>
                <c:pt idx="71">
                  <c:v>3.7345999999999997E-2</c:v>
                </c:pt>
                <c:pt idx="72">
                  <c:v>3.8644999999999999E-2</c:v>
                </c:pt>
                <c:pt idx="73">
                  <c:v>3.9517999999999998E-2</c:v>
                </c:pt>
                <c:pt idx="74">
                  <c:v>4.0843999999999998E-2</c:v>
                </c:pt>
                <c:pt idx="75">
                  <c:v>4.1618000000000002E-2</c:v>
                </c:pt>
                <c:pt idx="76">
                  <c:v>4.3136000000000001E-2</c:v>
                </c:pt>
                <c:pt idx="77">
                  <c:v>4.4474E-2</c:v>
                </c:pt>
                <c:pt idx="78">
                  <c:v>4.5515E-2</c:v>
                </c:pt>
                <c:pt idx="79">
                  <c:v>4.7039999999999998E-2</c:v>
                </c:pt>
                <c:pt idx="80">
                  <c:v>4.7953999999999997E-2</c:v>
                </c:pt>
                <c:pt idx="81">
                  <c:v>4.9534000000000002E-2</c:v>
                </c:pt>
                <c:pt idx="82">
                  <c:v>5.0679000000000002E-2</c:v>
                </c:pt>
                <c:pt idx="83">
                  <c:v>5.2653999999999999E-2</c:v>
                </c:pt>
                <c:pt idx="84">
                  <c:v>5.4808999999999997E-2</c:v>
                </c:pt>
                <c:pt idx="85">
                  <c:v>5.6404999999999997E-2</c:v>
                </c:pt>
                <c:pt idx="86">
                  <c:v>5.8767E-2</c:v>
                </c:pt>
                <c:pt idx="87">
                  <c:v>6.0053000000000002E-2</c:v>
                </c:pt>
                <c:pt idx="88">
                  <c:v>6.3145999999999994E-2</c:v>
                </c:pt>
                <c:pt idx="89">
                  <c:v>6.5110000000000001E-2</c:v>
                </c:pt>
                <c:pt idx="90">
                  <c:v>6.7743999999999999E-2</c:v>
                </c:pt>
                <c:pt idx="91">
                  <c:v>6.9917999999999994E-2</c:v>
                </c:pt>
                <c:pt idx="92">
                  <c:v>7.3437000000000002E-2</c:v>
                </c:pt>
                <c:pt idx="93">
                  <c:v>7.7845999999999999E-2</c:v>
                </c:pt>
                <c:pt idx="94">
                  <c:v>8.0916000000000002E-2</c:v>
                </c:pt>
                <c:pt idx="95">
                  <c:v>8.6341000000000001E-2</c:v>
                </c:pt>
                <c:pt idx="96">
                  <c:v>9.0834999999999999E-2</c:v>
                </c:pt>
                <c:pt idx="97">
                  <c:v>0.10027999999999999</c:v>
                </c:pt>
                <c:pt idx="98">
                  <c:v>0.108249</c:v>
                </c:pt>
                <c:pt idx="99">
                  <c:v>0.12917200000000001</c:v>
                </c:pt>
                <c:pt idx="100">
                  <c:v>0.16214200000000001</c:v>
                </c:pt>
              </c:numCache>
            </c:numRef>
          </c:xVal>
          <c:yVal>
            <c:numRef>
              <c:f>cost_model_time!$AH$155:$AH$255</c:f>
              <c:numCache>
                <c:formatCode>General</c:formatCode>
                <c:ptCount val="101"/>
                <c:pt idx="0">
                  <c:v>4.8365999999999999E-2</c:v>
                </c:pt>
                <c:pt idx="1">
                  <c:v>5.6252000000000003E-2</c:v>
                </c:pt>
                <c:pt idx="2">
                  <c:v>6.9517999999999996E-2</c:v>
                </c:pt>
                <c:pt idx="3">
                  <c:v>7.9117999999999994E-2</c:v>
                </c:pt>
                <c:pt idx="4">
                  <c:v>9.1615000000000002E-2</c:v>
                </c:pt>
                <c:pt idx="5">
                  <c:v>0.10069500000000001</c:v>
                </c:pt>
                <c:pt idx="6">
                  <c:v>0.11026900000000001</c:v>
                </c:pt>
                <c:pt idx="7">
                  <c:v>0.11025500000000001</c:v>
                </c:pt>
                <c:pt idx="8">
                  <c:v>9.8193000000000003E-2</c:v>
                </c:pt>
                <c:pt idx="9">
                  <c:v>9.6416000000000002E-2</c:v>
                </c:pt>
                <c:pt idx="10">
                  <c:v>9.6145999999999995E-2</c:v>
                </c:pt>
                <c:pt idx="11">
                  <c:v>9.5763000000000001E-2</c:v>
                </c:pt>
                <c:pt idx="12">
                  <c:v>9.7336000000000006E-2</c:v>
                </c:pt>
                <c:pt idx="13">
                  <c:v>9.9887000000000004E-2</c:v>
                </c:pt>
                <c:pt idx="14">
                  <c:v>0.104655</c:v>
                </c:pt>
                <c:pt idx="15">
                  <c:v>0.101784</c:v>
                </c:pt>
                <c:pt idx="16">
                  <c:v>0.10198500000000001</c:v>
                </c:pt>
                <c:pt idx="17">
                  <c:v>0.102976</c:v>
                </c:pt>
                <c:pt idx="18">
                  <c:v>0.10487200000000001</c:v>
                </c:pt>
                <c:pt idx="19">
                  <c:v>0.104631</c:v>
                </c:pt>
                <c:pt idx="20">
                  <c:v>0.104592</c:v>
                </c:pt>
                <c:pt idx="21">
                  <c:v>0.105312</c:v>
                </c:pt>
                <c:pt idx="22">
                  <c:v>0.104098</c:v>
                </c:pt>
                <c:pt idx="23">
                  <c:v>0.105798</c:v>
                </c:pt>
                <c:pt idx="24">
                  <c:v>0.106014</c:v>
                </c:pt>
                <c:pt idx="25">
                  <c:v>0.10549</c:v>
                </c:pt>
                <c:pt idx="26">
                  <c:v>0.107333</c:v>
                </c:pt>
                <c:pt idx="27">
                  <c:v>0.104366</c:v>
                </c:pt>
                <c:pt idx="28">
                  <c:v>0.106922</c:v>
                </c:pt>
                <c:pt idx="29">
                  <c:v>0.108296</c:v>
                </c:pt>
                <c:pt idx="30">
                  <c:v>0.109601</c:v>
                </c:pt>
                <c:pt idx="31">
                  <c:v>0.112261</c:v>
                </c:pt>
                <c:pt idx="32">
                  <c:v>0.111139</c:v>
                </c:pt>
                <c:pt idx="33">
                  <c:v>0.11126900000000001</c:v>
                </c:pt>
                <c:pt idx="34">
                  <c:v>0.119231</c:v>
                </c:pt>
                <c:pt idx="35">
                  <c:v>0.119357</c:v>
                </c:pt>
                <c:pt idx="36">
                  <c:v>0.119537</c:v>
                </c:pt>
                <c:pt idx="37">
                  <c:v>0.119743</c:v>
                </c:pt>
                <c:pt idx="38">
                  <c:v>0.11958299999999999</c:v>
                </c:pt>
                <c:pt idx="39">
                  <c:v>0.119631</c:v>
                </c:pt>
                <c:pt idx="40">
                  <c:v>0.119657</c:v>
                </c:pt>
                <c:pt idx="41">
                  <c:v>0.12632299999999999</c:v>
                </c:pt>
                <c:pt idx="42">
                  <c:v>0.12410499999999999</c:v>
                </c:pt>
                <c:pt idx="43">
                  <c:v>0.12892200000000001</c:v>
                </c:pt>
                <c:pt idx="44">
                  <c:v>0.130636</c:v>
                </c:pt>
                <c:pt idx="45">
                  <c:v>0.13420499999999999</c:v>
                </c:pt>
                <c:pt idx="46">
                  <c:v>0.134709</c:v>
                </c:pt>
                <c:pt idx="47">
                  <c:v>0.13614799999999999</c:v>
                </c:pt>
                <c:pt idx="48">
                  <c:v>0.14218</c:v>
                </c:pt>
                <c:pt idx="49">
                  <c:v>0.13948199999999999</c:v>
                </c:pt>
                <c:pt idx="50">
                  <c:v>0.13897599999999999</c:v>
                </c:pt>
                <c:pt idx="51">
                  <c:v>0.14346600000000001</c:v>
                </c:pt>
                <c:pt idx="52">
                  <c:v>0.14044899999999999</c:v>
                </c:pt>
                <c:pt idx="53">
                  <c:v>0.14044899999999999</c:v>
                </c:pt>
                <c:pt idx="54">
                  <c:v>0.145673</c:v>
                </c:pt>
                <c:pt idx="55">
                  <c:v>0.137184</c:v>
                </c:pt>
                <c:pt idx="56">
                  <c:v>0.13684199999999999</c:v>
                </c:pt>
                <c:pt idx="57">
                  <c:v>0.14250099999999999</c:v>
                </c:pt>
                <c:pt idx="58">
                  <c:v>0.13689499999999999</c:v>
                </c:pt>
                <c:pt idx="59">
                  <c:v>0.13250700000000001</c:v>
                </c:pt>
                <c:pt idx="60">
                  <c:v>0.13245499999999999</c:v>
                </c:pt>
                <c:pt idx="61">
                  <c:v>0.12968199999999999</c:v>
                </c:pt>
                <c:pt idx="62">
                  <c:v>0.126693</c:v>
                </c:pt>
                <c:pt idx="63">
                  <c:v>0.124232</c:v>
                </c:pt>
                <c:pt idx="64">
                  <c:v>0.126253</c:v>
                </c:pt>
                <c:pt idx="65">
                  <c:v>0.120132</c:v>
                </c:pt>
                <c:pt idx="66">
                  <c:v>0.119611</c:v>
                </c:pt>
                <c:pt idx="67">
                  <c:v>0.119812</c:v>
                </c:pt>
                <c:pt idx="68">
                  <c:v>0.11727799999999999</c:v>
                </c:pt>
                <c:pt idx="69">
                  <c:v>0.119573</c:v>
                </c:pt>
                <c:pt idx="70">
                  <c:v>0.119353</c:v>
                </c:pt>
                <c:pt idx="71">
                  <c:v>0.11928800000000001</c:v>
                </c:pt>
                <c:pt idx="72">
                  <c:v>0.115888</c:v>
                </c:pt>
                <c:pt idx="73">
                  <c:v>0.112036</c:v>
                </c:pt>
                <c:pt idx="74">
                  <c:v>0.11061</c:v>
                </c:pt>
                <c:pt idx="75">
                  <c:v>0.10627399999999999</c:v>
                </c:pt>
                <c:pt idx="76">
                  <c:v>0.108919</c:v>
                </c:pt>
                <c:pt idx="77">
                  <c:v>0.106293</c:v>
                </c:pt>
                <c:pt idx="78">
                  <c:v>0.105644</c:v>
                </c:pt>
                <c:pt idx="79">
                  <c:v>0.100216</c:v>
                </c:pt>
                <c:pt idx="80">
                  <c:v>0.10485</c:v>
                </c:pt>
                <c:pt idx="81">
                  <c:v>9.3536999999999995E-2</c:v>
                </c:pt>
                <c:pt idx="82">
                  <c:v>0.102747</c:v>
                </c:pt>
                <c:pt idx="83">
                  <c:v>9.3562000000000006E-2</c:v>
                </c:pt>
                <c:pt idx="84">
                  <c:v>9.3954999999999997E-2</c:v>
                </c:pt>
                <c:pt idx="85">
                  <c:v>9.4655000000000003E-2</c:v>
                </c:pt>
                <c:pt idx="86">
                  <c:v>9.9719000000000002E-2</c:v>
                </c:pt>
                <c:pt idx="87">
                  <c:v>9.6411999999999998E-2</c:v>
                </c:pt>
                <c:pt idx="88">
                  <c:v>9.9668999999999994E-2</c:v>
                </c:pt>
                <c:pt idx="89">
                  <c:v>9.7949999999999995E-2</c:v>
                </c:pt>
                <c:pt idx="90">
                  <c:v>9.9686999999999998E-2</c:v>
                </c:pt>
                <c:pt idx="91">
                  <c:v>9.9640000000000006E-2</c:v>
                </c:pt>
                <c:pt idx="92">
                  <c:v>9.0702000000000005E-2</c:v>
                </c:pt>
                <c:pt idx="93">
                  <c:v>0.100046</c:v>
                </c:pt>
                <c:pt idx="94">
                  <c:v>8.8431999999999997E-2</c:v>
                </c:pt>
                <c:pt idx="95">
                  <c:v>9.9787000000000001E-2</c:v>
                </c:pt>
                <c:pt idx="96">
                  <c:v>9.3799999999999994E-2</c:v>
                </c:pt>
                <c:pt idx="97">
                  <c:v>9.9765999999999994E-2</c:v>
                </c:pt>
                <c:pt idx="98">
                  <c:v>9.4973000000000002E-2</c:v>
                </c:pt>
                <c:pt idx="99">
                  <c:v>9.9687999999999999E-2</c:v>
                </c:pt>
                <c:pt idx="100">
                  <c:v>9.7814999999999999E-2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97-A441-AECA-8ED269443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120848"/>
        <c:axId val="228115808"/>
      </c:scatterChart>
      <c:valAx>
        <c:axId val="228120848"/>
        <c:scaling>
          <c:orientation val="minMax"/>
          <c:max val="0.12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chemeClr val="tx1"/>
                    </a:solidFill>
                  </a:rPr>
                  <a:t>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8115808"/>
        <c:crosses val="autoZero"/>
        <c:crossBetween val="midCat"/>
        <c:majorUnit val="2.0000000000000004E-2"/>
      </c:valAx>
      <c:valAx>
        <c:axId val="22811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 cap="none" baseline="0">
                    <a:solidFill>
                      <a:sysClr val="windowText" lastClr="000000"/>
                    </a:solidFill>
                  </a:rPr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2.7983519718516862E-2"/>
              <c:y val="0.141750216116665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non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812084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32874015748032"/>
          <c:y val="8.3564814814814814E-2"/>
          <c:w val="0.82311570428696412"/>
          <c:h val="0.72941856226305035"/>
        </c:manualLayout>
      </c:layout>
      <c:lineChart>
        <c:grouping val="standard"/>
        <c:varyColors val="0"/>
        <c:ser>
          <c:idx val="0"/>
          <c:order val="0"/>
          <c:tx>
            <c:strRef>
              <c:f>cost_model_memory!$C$4</c:f>
              <c:strCache>
                <c:ptCount val="1"/>
                <c:pt idx="0">
                  <c:v>64-bit MMX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cost_model_memory!$D$3:$L$3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16</c:v>
                </c:pt>
              </c:numCache>
            </c:numRef>
          </c:cat>
          <c:val>
            <c:numRef>
              <c:f>cost_model_memory!$D$4:$L$4</c:f>
              <c:numCache>
                <c:formatCode>General</c:formatCode>
                <c:ptCount val="9"/>
                <c:pt idx="0">
                  <c:v>7.3</c:v>
                </c:pt>
                <c:pt idx="1">
                  <c:v>13.3</c:v>
                </c:pt>
                <c:pt idx="2">
                  <c:v>17.2</c:v>
                </c:pt>
                <c:pt idx="3">
                  <c:v>20.8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86-43DB-B979-F4D4BF0C1871}"/>
            </c:ext>
          </c:extLst>
        </c:ser>
        <c:ser>
          <c:idx val="1"/>
          <c:order val="1"/>
          <c:tx>
            <c:strRef>
              <c:f>cost_model_memory!$C$5</c:f>
              <c:strCache>
                <c:ptCount val="1"/>
                <c:pt idx="0">
                  <c:v>128-bit AVX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cost_model_memory!$D$3:$L$3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16</c:v>
                </c:pt>
              </c:numCache>
            </c:numRef>
          </c:cat>
          <c:val>
            <c:numRef>
              <c:f>cost_model_memory!$D$5:$L$5</c:f>
              <c:numCache>
                <c:formatCode>General</c:formatCode>
                <c:ptCount val="9"/>
                <c:pt idx="0">
                  <c:v>8.6999999999999993</c:v>
                </c:pt>
                <c:pt idx="1">
                  <c:v>16.899999999999999</c:v>
                </c:pt>
                <c:pt idx="2">
                  <c:v>21.6</c:v>
                </c:pt>
                <c:pt idx="3">
                  <c:v>22.2</c:v>
                </c:pt>
                <c:pt idx="4">
                  <c:v>22.4</c:v>
                </c:pt>
                <c:pt idx="5">
                  <c:v>22.1</c:v>
                </c:pt>
                <c:pt idx="6">
                  <c:v>21.8</c:v>
                </c:pt>
                <c:pt idx="7">
                  <c:v>21.8</c:v>
                </c:pt>
                <c:pt idx="8">
                  <c:v>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86-43DB-B979-F4D4BF0C1871}"/>
            </c:ext>
          </c:extLst>
        </c:ser>
        <c:ser>
          <c:idx val="2"/>
          <c:order val="2"/>
          <c:tx>
            <c:strRef>
              <c:f>cost_model_memory!$C$6</c:f>
              <c:strCache>
                <c:ptCount val="1"/>
                <c:pt idx="0">
                  <c:v>256-bit AVX2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cost_model_memory!$D$3:$L$3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16</c:v>
                </c:pt>
              </c:numCache>
            </c:numRef>
          </c:cat>
          <c:val>
            <c:numRef>
              <c:f>cost_model_memory!$D$6:$L$6</c:f>
              <c:numCache>
                <c:formatCode>General</c:formatCode>
                <c:ptCount val="9"/>
                <c:pt idx="0">
                  <c:v>10.1</c:v>
                </c:pt>
                <c:pt idx="1">
                  <c:v>19.399999999999999</c:v>
                </c:pt>
                <c:pt idx="2">
                  <c:v>22.1</c:v>
                </c:pt>
                <c:pt idx="3">
                  <c:v>22.2</c:v>
                </c:pt>
                <c:pt idx="4">
                  <c:v>22.6</c:v>
                </c:pt>
                <c:pt idx="5">
                  <c:v>22.3</c:v>
                </c:pt>
                <c:pt idx="6">
                  <c:v>21.9</c:v>
                </c:pt>
                <c:pt idx="7">
                  <c:v>21.8</c:v>
                </c:pt>
                <c:pt idx="8">
                  <c:v>21.2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86-43DB-B979-F4D4BF0C1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863648"/>
        <c:axId val="261864208"/>
      </c:lineChart>
      <c:catAx>
        <c:axId val="261863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Number of 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64208"/>
        <c:crosses val="autoZero"/>
        <c:auto val="1"/>
        <c:lblAlgn val="ctr"/>
        <c:lblOffset val="100"/>
        <c:noMultiLvlLbl val="0"/>
      </c:catAx>
      <c:valAx>
        <c:axId val="2618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Throughput (G code</a:t>
                </a:r>
                <a:r>
                  <a:rPr lang="en-SG" baseline="0"/>
                  <a:t>s</a:t>
                </a:r>
                <a:r>
                  <a:rPr lang="en-SG"/>
                  <a:t>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6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3568853893263346"/>
          <c:y val="0.47259733158355205"/>
          <c:w val="0.38973403324584427"/>
          <c:h val="0.231106372120151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932580734918066E-2"/>
          <c:y val="6.2708151064450282E-2"/>
          <c:w val="0.89851181391067703"/>
          <c:h val="0.7140707932341791"/>
        </c:manualLayout>
      </c:layout>
      <c:lineChart>
        <c:grouping val="standard"/>
        <c:varyColors val="0"/>
        <c:ser>
          <c:idx val="0"/>
          <c:order val="0"/>
          <c:tx>
            <c:strRef>
              <c:f>cost_model_memory!$C$52</c:f>
              <c:strCache>
                <c:ptCount val="1"/>
                <c:pt idx="0">
                  <c:v>64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tar"/>
            <c:size val="7"/>
            <c:spPr>
              <a:noFill/>
              <a:ln w="9525">
                <a:solidFill>
                  <a:schemeClr val="tx1"/>
                </a:solidFill>
                <a:prstDash val="solid"/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cost_model_memory!$D$52:$P$52</c:f>
              <c:numCache>
                <c:formatCode>General</c:formatCode>
                <c:ptCount val="13"/>
                <c:pt idx="0">
                  <c:v>0.75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8E-4D81-A66E-57867C1534F1}"/>
            </c:ext>
          </c:extLst>
        </c:ser>
        <c:ser>
          <c:idx val="1"/>
          <c:order val="1"/>
          <c:tx>
            <c:strRef>
              <c:f>cost_model_memory!$C$53</c:f>
              <c:strCache>
                <c:ptCount val="1"/>
                <c:pt idx="0">
                  <c:v>32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cost_model_memory!$D$53:$P$53</c:f>
              <c:numCache>
                <c:formatCode>General</c:formatCode>
                <c:ptCount val="13"/>
                <c:pt idx="0">
                  <c:v>0.43</c:v>
                </c:pt>
                <c:pt idx="1">
                  <c:v>0.73</c:v>
                </c:pt>
                <c:pt idx="2">
                  <c:v>0.99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8E-4D81-A66E-57867C1534F1}"/>
            </c:ext>
          </c:extLst>
        </c:ser>
        <c:ser>
          <c:idx val="2"/>
          <c:order val="2"/>
          <c:tx>
            <c:strRef>
              <c:f>cost_model_memory!$C$54</c:f>
              <c:strCache>
                <c:ptCount val="1"/>
                <c:pt idx="0">
                  <c:v>16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cost_model_memory!$D$54:$P$54</c:f>
              <c:numCache>
                <c:formatCode>General</c:formatCode>
                <c:ptCount val="13"/>
                <c:pt idx="0">
                  <c:v>0.21</c:v>
                </c:pt>
                <c:pt idx="1">
                  <c:v>0.42</c:v>
                </c:pt>
                <c:pt idx="2">
                  <c:v>0.72</c:v>
                </c:pt>
                <c:pt idx="3">
                  <c:v>0.9</c:v>
                </c:pt>
                <c:pt idx="4">
                  <c:v>0.98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8E-4D81-A66E-57867C1534F1}"/>
            </c:ext>
          </c:extLst>
        </c:ser>
        <c:ser>
          <c:idx val="3"/>
          <c:order val="3"/>
          <c:tx>
            <c:strRef>
              <c:f>cost_model_memory!$C$55</c:f>
              <c:strCache>
                <c:ptCount val="1"/>
                <c:pt idx="0">
                  <c:v>8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cost_model_memory!$D$55:$P$55</c:f>
              <c:numCache>
                <c:formatCode>General</c:formatCode>
                <c:ptCount val="13"/>
                <c:pt idx="0">
                  <c:v>0.1</c:v>
                </c:pt>
                <c:pt idx="1">
                  <c:v>0.22</c:v>
                </c:pt>
                <c:pt idx="2">
                  <c:v>0.44</c:v>
                </c:pt>
                <c:pt idx="3">
                  <c:v>0.61</c:v>
                </c:pt>
                <c:pt idx="4">
                  <c:v>0.75</c:v>
                </c:pt>
                <c:pt idx="5">
                  <c:v>0.85</c:v>
                </c:pt>
                <c:pt idx="6">
                  <c:v>0.92</c:v>
                </c:pt>
                <c:pt idx="7">
                  <c:v>0.96</c:v>
                </c:pt>
                <c:pt idx="8">
                  <c:v>0.99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8E-4D81-A66E-57867C1534F1}"/>
            </c:ext>
          </c:extLst>
        </c:ser>
        <c:ser>
          <c:idx val="4"/>
          <c:order val="4"/>
          <c:tx>
            <c:strRef>
              <c:f>cost_model_memory!$C$56</c:f>
              <c:strCache>
                <c:ptCount val="1"/>
                <c:pt idx="0">
                  <c:v>4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star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cost_model_memory!$D$56:$P$56</c:f>
              <c:numCache>
                <c:formatCode>General</c:formatCode>
                <c:ptCount val="13"/>
                <c:pt idx="0">
                  <c:v>0.05</c:v>
                </c:pt>
                <c:pt idx="1">
                  <c:v>0.1</c:v>
                </c:pt>
                <c:pt idx="2">
                  <c:v>0.22</c:v>
                </c:pt>
                <c:pt idx="3">
                  <c:v>0.33</c:v>
                </c:pt>
                <c:pt idx="4">
                  <c:v>0.44</c:v>
                </c:pt>
                <c:pt idx="5">
                  <c:v>0.54</c:v>
                </c:pt>
                <c:pt idx="6">
                  <c:v>0.62</c:v>
                </c:pt>
                <c:pt idx="7">
                  <c:v>0.69</c:v>
                </c:pt>
                <c:pt idx="8">
                  <c:v>0.75</c:v>
                </c:pt>
                <c:pt idx="9">
                  <c:v>0.81</c:v>
                </c:pt>
                <c:pt idx="10">
                  <c:v>0.85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78E-4D81-A66E-57867C1534F1}"/>
            </c:ext>
          </c:extLst>
        </c:ser>
        <c:ser>
          <c:idx val="5"/>
          <c:order val="5"/>
          <c:tx>
            <c:strRef>
              <c:f>cost_model_memory!$C$57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cost_model_memory!$D$57:$P$57</c:f>
              <c:numCache>
                <c:formatCode>General</c:formatCode>
                <c:ptCount val="13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0.08</c:v>
                </c:pt>
                <c:pt idx="4">
                  <c:v>0.18</c:v>
                </c:pt>
                <c:pt idx="5">
                  <c:v>0.25</c:v>
                </c:pt>
                <c:pt idx="6">
                  <c:v>0.3</c:v>
                </c:pt>
                <c:pt idx="7">
                  <c:v>0.38</c:v>
                </c:pt>
                <c:pt idx="8">
                  <c:v>0.44</c:v>
                </c:pt>
                <c:pt idx="9">
                  <c:v>0.49</c:v>
                </c:pt>
                <c:pt idx="10">
                  <c:v>0.54</c:v>
                </c:pt>
                <c:pt idx="11">
                  <c:v>0.88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78E-4D81-A66E-57867C153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869808"/>
        <c:axId val="261870368"/>
      </c:lineChart>
      <c:catAx>
        <c:axId val="261869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Selectivity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70368"/>
        <c:crosses val="autoZero"/>
        <c:auto val="1"/>
        <c:lblAlgn val="ctr"/>
        <c:lblOffset val="100"/>
        <c:noMultiLvlLbl val="0"/>
      </c:catAx>
      <c:valAx>
        <c:axId val="2618703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300"/>
                  <a:t>Memory</a:t>
                </a:r>
                <a:r>
                  <a:rPr lang="en-SG" sz="1300" baseline="0"/>
                  <a:t> reference ratio</a:t>
                </a:r>
                <a:endParaRPr lang="en-SG" sz="13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6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170429538596431"/>
          <c:y val="0.56056029454651501"/>
          <c:w val="0.3110578772848564"/>
          <c:h val="0.217217483231262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19829252112717E-2"/>
          <c:y val="4.2701532379793863E-2"/>
          <c:w val="0.94520832972801472"/>
          <c:h val="0.82163992617294113"/>
        </c:manualLayout>
      </c:layout>
      <c:scatterChart>
        <c:scatterStyle val="lineMarker"/>
        <c:varyColors val="0"/>
        <c:ser>
          <c:idx val="7"/>
          <c:order val="0"/>
          <c:tx>
            <c:strRef>
              <c:f>cost_model_memory!$C$64</c:f>
              <c:strCache>
                <c:ptCount val="1"/>
                <c:pt idx="0">
                  <c:v>1-bit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cost_model_memory!$D$64:$AG$64</c:f>
              <c:numCache>
                <c:formatCode>General</c:formatCode>
                <c:ptCount val="30"/>
                <c:pt idx="0">
                  <c:v>0.25</c:v>
                </c:pt>
                <c:pt idx="1">
                  <c:v>0.33</c:v>
                </c:pt>
                <c:pt idx="2">
                  <c:v>0.46</c:v>
                </c:pt>
                <c:pt idx="3">
                  <c:v>0.59</c:v>
                </c:pt>
                <c:pt idx="4">
                  <c:v>0.75</c:v>
                </c:pt>
                <c:pt idx="5">
                  <c:v>0.79</c:v>
                </c:pt>
                <c:pt idx="6">
                  <c:v>0.84</c:v>
                </c:pt>
                <c:pt idx="7">
                  <c:v>0.91</c:v>
                </c:pt>
                <c:pt idx="8">
                  <c:v>0.94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11-E747-91F4-AE365AEDB89B}"/>
            </c:ext>
          </c:extLst>
        </c:ser>
        <c:ser>
          <c:idx val="8"/>
          <c:order val="1"/>
          <c:tx>
            <c:strRef>
              <c:f>cost_model_memory!$C$65</c:f>
              <c:strCache>
                <c:ptCount val="1"/>
                <c:pt idx="0">
                  <c:v>8-bit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cost_model_memory!$D$65:$AG$65</c:f>
              <c:numCache>
                <c:formatCode>General</c:formatCode>
                <c:ptCount val="30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0.13</c:v>
                </c:pt>
                <c:pt idx="8">
                  <c:v>0.17</c:v>
                </c:pt>
                <c:pt idx="9">
                  <c:v>0.2</c:v>
                </c:pt>
                <c:pt idx="10">
                  <c:v>0.32</c:v>
                </c:pt>
                <c:pt idx="11">
                  <c:v>0.47</c:v>
                </c:pt>
                <c:pt idx="12">
                  <c:v>0.61</c:v>
                </c:pt>
                <c:pt idx="13">
                  <c:v>0.69</c:v>
                </c:pt>
                <c:pt idx="14">
                  <c:v>0.81</c:v>
                </c:pt>
                <c:pt idx="15">
                  <c:v>0.85</c:v>
                </c:pt>
                <c:pt idx="16">
                  <c:v>0.91</c:v>
                </c:pt>
                <c:pt idx="17">
                  <c:v>0.95</c:v>
                </c:pt>
                <c:pt idx="18">
                  <c:v>0.97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11-E747-91F4-AE365AEDB89B}"/>
            </c:ext>
          </c:extLst>
        </c:ser>
        <c:ser>
          <c:idx val="9"/>
          <c:order val="2"/>
          <c:tx>
            <c:strRef>
              <c:f>cost_model_memory!$C$66</c:f>
              <c:strCache>
                <c:ptCount val="1"/>
                <c:pt idx="0">
                  <c:v>16-bit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cost_model_memory!$D$66:$AG$66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0.03</c:v>
                </c:pt>
                <c:pt idx="6">
                  <c:v>0.05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0.16</c:v>
                </c:pt>
                <c:pt idx="11">
                  <c:v>0.25</c:v>
                </c:pt>
                <c:pt idx="12">
                  <c:v>0.33</c:v>
                </c:pt>
                <c:pt idx="13">
                  <c:v>0.41</c:v>
                </c:pt>
                <c:pt idx="14">
                  <c:v>0.47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0.66</c:v>
                </c:pt>
                <c:pt idx="18">
                  <c:v>0.73</c:v>
                </c:pt>
                <c:pt idx="19">
                  <c:v>0.99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511-E747-91F4-AE365AEDB89B}"/>
            </c:ext>
          </c:extLst>
        </c:ser>
        <c:ser>
          <c:idx val="10"/>
          <c:order val="3"/>
          <c:tx>
            <c:strRef>
              <c:f>cost_model_memory!$C$67</c:f>
              <c:strCache>
                <c:ptCount val="1"/>
                <c:pt idx="0">
                  <c:v>32-bit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cost_model_memory!$D$67:$AG$67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7.0000000000000007E-2</c:v>
                </c:pt>
                <c:pt idx="11">
                  <c:v>0.12</c:v>
                </c:pt>
                <c:pt idx="12">
                  <c:v>0.16</c:v>
                </c:pt>
                <c:pt idx="13">
                  <c:v>0.21</c:v>
                </c:pt>
                <c:pt idx="14">
                  <c:v>0.25</c:v>
                </c:pt>
                <c:pt idx="15">
                  <c:v>0.28999999999999998</c:v>
                </c:pt>
                <c:pt idx="16">
                  <c:v>0.33</c:v>
                </c:pt>
                <c:pt idx="17">
                  <c:v>0.37</c:v>
                </c:pt>
                <c:pt idx="18">
                  <c:v>0.42</c:v>
                </c:pt>
                <c:pt idx="19">
                  <c:v>0.72</c:v>
                </c:pt>
                <c:pt idx="20">
                  <c:v>0.9</c:v>
                </c:pt>
                <c:pt idx="21">
                  <c:v>0.98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511-E747-91F4-AE365AEDB89B}"/>
            </c:ext>
          </c:extLst>
        </c:ser>
        <c:ser>
          <c:idx val="11"/>
          <c:order val="4"/>
          <c:tx>
            <c:strRef>
              <c:f>cost_model_memory!$C$68</c:f>
              <c:strCache>
                <c:ptCount val="1"/>
                <c:pt idx="0">
                  <c:v>64-bit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cost_model_memory!$D$68:$AG$68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0.02</c:v>
                </c:pt>
                <c:pt idx="10">
                  <c:v>0.03</c:v>
                </c:pt>
                <c:pt idx="11">
                  <c:v>0.05</c:v>
                </c:pt>
                <c:pt idx="12">
                  <c:v>7.0000000000000007E-2</c:v>
                </c:pt>
                <c:pt idx="13">
                  <c:v>0.1</c:v>
                </c:pt>
                <c:pt idx="14">
                  <c:v>0.12</c:v>
                </c:pt>
                <c:pt idx="15">
                  <c:v>0.14000000000000001</c:v>
                </c:pt>
                <c:pt idx="16">
                  <c:v>0.17</c:v>
                </c:pt>
                <c:pt idx="17">
                  <c:v>0.19</c:v>
                </c:pt>
                <c:pt idx="18">
                  <c:v>0.22</c:v>
                </c:pt>
                <c:pt idx="19">
                  <c:v>0.44</c:v>
                </c:pt>
                <c:pt idx="20">
                  <c:v>0.61</c:v>
                </c:pt>
                <c:pt idx="21">
                  <c:v>0.75</c:v>
                </c:pt>
                <c:pt idx="22">
                  <c:v>0.85</c:v>
                </c:pt>
                <c:pt idx="23">
                  <c:v>0.92</c:v>
                </c:pt>
                <c:pt idx="24">
                  <c:v>0.96</c:v>
                </c:pt>
                <c:pt idx="25">
                  <c:v>0.99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511-E747-91F4-AE365AEDB89B}"/>
            </c:ext>
          </c:extLst>
        </c:ser>
        <c:ser>
          <c:idx val="12"/>
          <c:order val="5"/>
          <c:tx>
            <c:strRef>
              <c:f>cost_model_memory!$C$69</c:f>
              <c:strCache>
                <c:ptCount val="1"/>
                <c:pt idx="0">
                  <c:v>128-bit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cost_model_memory!$D$69:$AG$69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  <c:pt idx="12">
                  <c:v>0.03</c:v>
                </c:pt>
                <c:pt idx="13">
                  <c:v>0.04</c:v>
                </c:pt>
                <c:pt idx="14">
                  <c:v>0.06</c:v>
                </c:pt>
                <c:pt idx="15">
                  <c:v>7.0000000000000007E-2</c:v>
                </c:pt>
                <c:pt idx="16">
                  <c:v>0.08</c:v>
                </c:pt>
                <c:pt idx="17">
                  <c:v>0.09</c:v>
                </c:pt>
                <c:pt idx="18">
                  <c:v>0.1</c:v>
                </c:pt>
                <c:pt idx="19">
                  <c:v>0.22</c:v>
                </c:pt>
                <c:pt idx="20">
                  <c:v>0.33</c:v>
                </c:pt>
                <c:pt idx="21">
                  <c:v>0.44</c:v>
                </c:pt>
                <c:pt idx="22">
                  <c:v>0.54</c:v>
                </c:pt>
                <c:pt idx="23">
                  <c:v>0.62</c:v>
                </c:pt>
                <c:pt idx="24">
                  <c:v>0.69</c:v>
                </c:pt>
                <c:pt idx="25">
                  <c:v>0.75</c:v>
                </c:pt>
                <c:pt idx="26">
                  <c:v>0.81</c:v>
                </c:pt>
                <c:pt idx="27">
                  <c:v>0.85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511-E747-91F4-AE365AEDB89B}"/>
            </c:ext>
          </c:extLst>
        </c:ser>
        <c:ser>
          <c:idx val="13"/>
          <c:order val="6"/>
          <c:tx>
            <c:strRef>
              <c:f>cost_model_memory!$C$70</c:f>
              <c:strCache>
                <c:ptCount val="1"/>
                <c:pt idx="0">
                  <c:v>256-bit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cost_model_memory!$D$70:$AG$70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0.03</c:v>
                </c:pt>
                <c:pt idx="18">
                  <c:v>0.03</c:v>
                </c:pt>
                <c:pt idx="19">
                  <c:v>0.04</c:v>
                </c:pt>
                <c:pt idx="20">
                  <c:v>0.08</c:v>
                </c:pt>
                <c:pt idx="21">
                  <c:v>0.18</c:v>
                </c:pt>
                <c:pt idx="22">
                  <c:v>0.25</c:v>
                </c:pt>
                <c:pt idx="23">
                  <c:v>0.3</c:v>
                </c:pt>
                <c:pt idx="24">
                  <c:v>0.38</c:v>
                </c:pt>
                <c:pt idx="25">
                  <c:v>0.44</c:v>
                </c:pt>
                <c:pt idx="26">
                  <c:v>0.49</c:v>
                </c:pt>
                <c:pt idx="27">
                  <c:v>0.54</c:v>
                </c:pt>
                <c:pt idx="28">
                  <c:v>0.88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511-E747-91F4-AE365AEDB89B}"/>
            </c:ext>
          </c:extLst>
        </c:ser>
        <c:ser>
          <c:idx val="0"/>
          <c:order val="7"/>
          <c:tx>
            <c:strRef>
              <c:f>cost_model_memory!$C$64</c:f>
              <c:strCache>
                <c:ptCount val="1"/>
                <c:pt idx="0">
                  <c:v>1-bit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cost_model_memory!$D$64:$AG$64</c:f>
              <c:numCache>
                <c:formatCode>General</c:formatCode>
                <c:ptCount val="30"/>
                <c:pt idx="0">
                  <c:v>0.25</c:v>
                </c:pt>
                <c:pt idx="1">
                  <c:v>0.33</c:v>
                </c:pt>
                <c:pt idx="2">
                  <c:v>0.46</c:v>
                </c:pt>
                <c:pt idx="3">
                  <c:v>0.59</c:v>
                </c:pt>
                <c:pt idx="4">
                  <c:v>0.75</c:v>
                </c:pt>
                <c:pt idx="5">
                  <c:v>0.79</c:v>
                </c:pt>
                <c:pt idx="6">
                  <c:v>0.84</c:v>
                </c:pt>
                <c:pt idx="7">
                  <c:v>0.91</c:v>
                </c:pt>
                <c:pt idx="8">
                  <c:v>0.94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CC-45BE-9180-1CCA77555476}"/>
            </c:ext>
          </c:extLst>
        </c:ser>
        <c:ser>
          <c:idx val="1"/>
          <c:order val="8"/>
          <c:tx>
            <c:strRef>
              <c:f>cost_model_memory!$C$65</c:f>
              <c:strCache>
                <c:ptCount val="1"/>
                <c:pt idx="0">
                  <c:v>8-bit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7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cost_model_memory!$D$65:$AG$65</c:f>
              <c:numCache>
                <c:formatCode>General</c:formatCode>
                <c:ptCount val="30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0.13</c:v>
                </c:pt>
                <c:pt idx="8">
                  <c:v>0.17</c:v>
                </c:pt>
                <c:pt idx="9">
                  <c:v>0.2</c:v>
                </c:pt>
                <c:pt idx="10">
                  <c:v>0.32</c:v>
                </c:pt>
                <c:pt idx="11">
                  <c:v>0.47</c:v>
                </c:pt>
                <c:pt idx="12">
                  <c:v>0.61</c:v>
                </c:pt>
                <c:pt idx="13">
                  <c:v>0.69</c:v>
                </c:pt>
                <c:pt idx="14">
                  <c:v>0.81</c:v>
                </c:pt>
                <c:pt idx="15">
                  <c:v>0.85</c:v>
                </c:pt>
                <c:pt idx="16">
                  <c:v>0.91</c:v>
                </c:pt>
                <c:pt idx="17">
                  <c:v>0.95</c:v>
                </c:pt>
                <c:pt idx="18">
                  <c:v>0.97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CC-45BE-9180-1CCA77555476}"/>
            </c:ext>
          </c:extLst>
        </c:ser>
        <c:ser>
          <c:idx val="2"/>
          <c:order val="9"/>
          <c:tx>
            <c:strRef>
              <c:f>cost_model_memory!$C$66</c:f>
              <c:strCache>
                <c:ptCount val="1"/>
                <c:pt idx="0">
                  <c:v>16-bit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7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cost_model_memory!$D$66:$AG$66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0.03</c:v>
                </c:pt>
                <c:pt idx="6">
                  <c:v>0.05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0.16</c:v>
                </c:pt>
                <c:pt idx="11">
                  <c:v>0.25</c:v>
                </c:pt>
                <c:pt idx="12">
                  <c:v>0.33</c:v>
                </c:pt>
                <c:pt idx="13">
                  <c:v>0.41</c:v>
                </c:pt>
                <c:pt idx="14">
                  <c:v>0.47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0.66</c:v>
                </c:pt>
                <c:pt idx="18">
                  <c:v>0.73</c:v>
                </c:pt>
                <c:pt idx="19">
                  <c:v>0.99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CC-45BE-9180-1CCA77555476}"/>
            </c:ext>
          </c:extLst>
        </c:ser>
        <c:ser>
          <c:idx val="3"/>
          <c:order val="10"/>
          <c:tx>
            <c:strRef>
              <c:f>cost_model_memory!$C$67</c:f>
              <c:strCache>
                <c:ptCount val="1"/>
                <c:pt idx="0">
                  <c:v>32-bit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circle"/>
            <c:size val="7"/>
            <c:spPr>
              <a:pattFill prst="pct25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cost_model_memory!$D$67:$AG$67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7.0000000000000007E-2</c:v>
                </c:pt>
                <c:pt idx="11">
                  <c:v>0.12</c:v>
                </c:pt>
                <c:pt idx="12">
                  <c:v>0.16</c:v>
                </c:pt>
                <c:pt idx="13">
                  <c:v>0.21</c:v>
                </c:pt>
                <c:pt idx="14">
                  <c:v>0.25</c:v>
                </c:pt>
                <c:pt idx="15">
                  <c:v>0.28999999999999998</c:v>
                </c:pt>
                <c:pt idx="16">
                  <c:v>0.33</c:v>
                </c:pt>
                <c:pt idx="17">
                  <c:v>0.37</c:v>
                </c:pt>
                <c:pt idx="18">
                  <c:v>0.42</c:v>
                </c:pt>
                <c:pt idx="19">
                  <c:v>0.72</c:v>
                </c:pt>
                <c:pt idx="20">
                  <c:v>0.9</c:v>
                </c:pt>
                <c:pt idx="21">
                  <c:v>0.98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CC-45BE-9180-1CCA77555476}"/>
            </c:ext>
          </c:extLst>
        </c:ser>
        <c:ser>
          <c:idx val="4"/>
          <c:order val="11"/>
          <c:tx>
            <c:strRef>
              <c:f>cost_model_memory!$C$68</c:f>
              <c:strCache>
                <c:ptCount val="1"/>
                <c:pt idx="0">
                  <c:v>64-bit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diamond"/>
            <c:size val="7"/>
            <c:spPr>
              <a:pattFill prst="pct80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cost_model_memory!$D$68:$AG$68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0.02</c:v>
                </c:pt>
                <c:pt idx="10">
                  <c:v>0.03</c:v>
                </c:pt>
                <c:pt idx="11">
                  <c:v>0.05</c:v>
                </c:pt>
                <c:pt idx="12">
                  <c:v>7.0000000000000007E-2</c:v>
                </c:pt>
                <c:pt idx="13">
                  <c:v>0.1</c:v>
                </c:pt>
                <c:pt idx="14">
                  <c:v>0.12</c:v>
                </c:pt>
                <c:pt idx="15">
                  <c:v>0.14000000000000001</c:v>
                </c:pt>
                <c:pt idx="16">
                  <c:v>0.17</c:v>
                </c:pt>
                <c:pt idx="17">
                  <c:v>0.19</c:v>
                </c:pt>
                <c:pt idx="18">
                  <c:v>0.22</c:v>
                </c:pt>
                <c:pt idx="19">
                  <c:v>0.44</c:v>
                </c:pt>
                <c:pt idx="20">
                  <c:v>0.61</c:v>
                </c:pt>
                <c:pt idx="21">
                  <c:v>0.75</c:v>
                </c:pt>
                <c:pt idx="22">
                  <c:v>0.85</c:v>
                </c:pt>
                <c:pt idx="23">
                  <c:v>0.92</c:v>
                </c:pt>
                <c:pt idx="24">
                  <c:v>0.96</c:v>
                </c:pt>
                <c:pt idx="25">
                  <c:v>0.99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BCC-45BE-9180-1CCA77555476}"/>
            </c:ext>
          </c:extLst>
        </c:ser>
        <c:ser>
          <c:idx val="5"/>
          <c:order val="12"/>
          <c:tx>
            <c:strRef>
              <c:f>cost_model_memory!$C$69</c:f>
              <c:strCache>
                <c:ptCount val="1"/>
                <c:pt idx="0">
                  <c:v>128-bit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cost_model_memory!$D$69:$AG$69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  <c:pt idx="12">
                  <c:v>0.03</c:v>
                </c:pt>
                <c:pt idx="13">
                  <c:v>0.04</c:v>
                </c:pt>
                <c:pt idx="14">
                  <c:v>0.06</c:v>
                </c:pt>
                <c:pt idx="15">
                  <c:v>7.0000000000000007E-2</c:v>
                </c:pt>
                <c:pt idx="16">
                  <c:v>0.08</c:v>
                </c:pt>
                <c:pt idx="17">
                  <c:v>0.09</c:v>
                </c:pt>
                <c:pt idx="18">
                  <c:v>0.1</c:v>
                </c:pt>
                <c:pt idx="19">
                  <c:v>0.22</c:v>
                </c:pt>
                <c:pt idx="20">
                  <c:v>0.33</c:v>
                </c:pt>
                <c:pt idx="21">
                  <c:v>0.44</c:v>
                </c:pt>
                <c:pt idx="22">
                  <c:v>0.54</c:v>
                </c:pt>
                <c:pt idx="23">
                  <c:v>0.62</c:v>
                </c:pt>
                <c:pt idx="24">
                  <c:v>0.69</c:v>
                </c:pt>
                <c:pt idx="25">
                  <c:v>0.75</c:v>
                </c:pt>
                <c:pt idx="26">
                  <c:v>0.81</c:v>
                </c:pt>
                <c:pt idx="27">
                  <c:v>0.85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BCC-45BE-9180-1CCA77555476}"/>
            </c:ext>
          </c:extLst>
        </c:ser>
        <c:ser>
          <c:idx val="6"/>
          <c:order val="13"/>
          <c:tx>
            <c:strRef>
              <c:f>cost_model_memory!$C$70</c:f>
              <c:strCache>
                <c:ptCount val="1"/>
                <c:pt idx="0">
                  <c:v>256-bit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cost_model_memory!$D$70:$AG$70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0.03</c:v>
                </c:pt>
                <c:pt idx="18">
                  <c:v>0.03</c:v>
                </c:pt>
                <c:pt idx="19">
                  <c:v>0.04</c:v>
                </c:pt>
                <c:pt idx="20">
                  <c:v>0.08</c:v>
                </c:pt>
                <c:pt idx="21">
                  <c:v>0.18</c:v>
                </c:pt>
                <c:pt idx="22">
                  <c:v>0.25</c:v>
                </c:pt>
                <c:pt idx="23">
                  <c:v>0.3</c:v>
                </c:pt>
                <c:pt idx="24">
                  <c:v>0.38</c:v>
                </c:pt>
                <c:pt idx="25">
                  <c:v>0.44</c:v>
                </c:pt>
                <c:pt idx="26">
                  <c:v>0.49</c:v>
                </c:pt>
                <c:pt idx="27">
                  <c:v>0.54</c:v>
                </c:pt>
                <c:pt idx="28">
                  <c:v>0.88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BCC-45BE-9180-1CCA77555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32928"/>
        <c:axId val="262933488"/>
      </c:scatterChart>
      <c:valAx>
        <c:axId val="262932928"/>
        <c:scaling>
          <c:logBase val="10"/>
          <c:orientation val="minMax"/>
          <c:max val="3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Selectivity(%)</a:t>
                </a:r>
              </a:p>
            </c:rich>
          </c:tx>
          <c:layout>
            <c:manualLayout>
              <c:xMode val="edge"/>
              <c:yMode val="edge"/>
              <c:x val="0.47370739253619792"/>
              <c:y val="0.91684320876318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33488"/>
        <c:crosses val="autoZero"/>
        <c:crossBetween val="midCat"/>
        <c:majorUnit val="10"/>
      </c:valAx>
      <c:valAx>
        <c:axId val="2629334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Memory read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32928"/>
        <c:crossesAt val="1.0000000000000002E-2"/>
        <c:crossBetween val="midCat"/>
        <c:majorUnit val="0.2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85795586989325401"/>
          <c:y val="0.46680075940520466"/>
          <c:w val="0.14130570217184391"/>
          <c:h val="0.30234774369954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329464809547189E-2"/>
          <c:y val="8.235295530388817E-2"/>
          <c:w val="0.92420937579643969"/>
          <c:h val="0.76063773705894999"/>
        </c:manualLayout>
      </c:layout>
      <c:scatterChart>
        <c:scatterStyle val="lineMarker"/>
        <c:varyColors val="0"/>
        <c:ser>
          <c:idx val="0"/>
          <c:order val="0"/>
          <c:tx>
            <c:strRef>
              <c:f>cost_model_memory!$C$64</c:f>
              <c:strCache>
                <c:ptCount val="1"/>
                <c:pt idx="0">
                  <c:v>1-bit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cost_model_memory!$D$63:$W$63</c:f>
              <c:numCache>
                <c:formatCode>General</c:formatCode>
                <c:ptCount val="2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</c:numCache>
            </c:numRef>
          </c:xVal>
          <c:yVal>
            <c:numRef>
              <c:f>cost_model_memory!$D$64:$W$64</c:f>
              <c:numCache>
                <c:formatCode>General</c:formatCode>
                <c:ptCount val="20"/>
                <c:pt idx="0">
                  <c:v>0.25</c:v>
                </c:pt>
                <c:pt idx="1">
                  <c:v>0.33</c:v>
                </c:pt>
                <c:pt idx="2">
                  <c:v>0.46</c:v>
                </c:pt>
                <c:pt idx="3">
                  <c:v>0.59</c:v>
                </c:pt>
                <c:pt idx="4">
                  <c:v>0.75</c:v>
                </c:pt>
                <c:pt idx="5">
                  <c:v>0.79</c:v>
                </c:pt>
                <c:pt idx="6">
                  <c:v>0.84</c:v>
                </c:pt>
                <c:pt idx="7">
                  <c:v>0.91</c:v>
                </c:pt>
                <c:pt idx="8">
                  <c:v>0.94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CC-45BE-9180-1CCA77555476}"/>
            </c:ext>
          </c:extLst>
        </c:ser>
        <c:ser>
          <c:idx val="1"/>
          <c:order val="1"/>
          <c:tx>
            <c:strRef>
              <c:f>cost_model_memory!$C$65</c:f>
              <c:strCache>
                <c:ptCount val="1"/>
                <c:pt idx="0">
                  <c:v>8-bit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7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cost_model_memory!$D$63:$W$63</c:f>
              <c:numCache>
                <c:formatCode>General</c:formatCode>
                <c:ptCount val="2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</c:numCache>
            </c:numRef>
          </c:xVal>
          <c:yVal>
            <c:numRef>
              <c:f>cost_model_memory!$D$65:$W$65</c:f>
              <c:numCache>
                <c:formatCode>General</c:formatCode>
                <c:ptCount val="20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0.13</c:v>
                </c:pt>
                <c:pt idx="8">
                  <c:v>0.17</c:v>
                </c:pt>
                <c:pt idx="9">
                  <c:v>0.2</c:v>
                </c:pt>
                <c:pt idx="10">
                  <c:v>0.32</c:v>
                </c:pt>
                <c:pt idx="11">
                  <c:v>0.47</c:v>
                </c:pt>
                <c:pt idx="12">
                  <c:v>0.61</c:v>
                </c:pt>
                <c:pt idx="13">
                  <c:v>0.69</c:v>
                </c:pt>
                <c:pt idx="14">
                  <c:v>0.81</c:v>
                </c:pt>
                <c:pt idx="15">
                  <c:v>0.85</c:v>
                </c:pt>
                <c:pt idx="16">
                  <c:v>0.91</c:v>
                </c:pt>
                <c:pt idx="17">
                  <c:v>0.95</c:v>
                </c:pt>
                <c:pt idx="18">
                  <c:v>0.97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CC-45BE-9180-1CCA77555476}"/>
            </c:ext>
          </c:extLst>
        </c:ser>
        <c:ser>
          <c:idx val="2"/>
          <c:order val="2"/>
          <c:tx>
            <c:strRef>
              <c:f>cost_model_memory!$C$66</c:f>
              <c:strCache>
                <c:ptCount val="1"/>
                <c:pt idx="0">
                  <c:v>16-bit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7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cost_model_memory!$D$63:$W$63</c:f>
              <c:numCache>
                <c:formatCode>General</c:formatCode>
                <c:ptCount val="2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</c:numCache>
            </c:numRef>
          </c:xVal>
          <c:yVal>
            <c:numRef>
              <c:f>cost_model_memory!$D$66:$W$66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0.03</c:v>
                </c:pt>
                <c:pt idx="6">
                  <c:v>0.05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0.16</c:v>
                </c:pt>
                <c:pt idx="11">
                  <c:v>0.25</c:v>
                </c:pt>
                <c:pt idx="12">
                  <c:v>0.33</c:v>
                </c:pt>
                <c:pt idx="13">
                  <c:v>0.41</c:v>
                </c:pt>
                <c:pt idx="14">
                  <c:v>0.47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0.66</c:v>
                </c:pt>
                <c:pt idx="18">
                  <c:v>0.73</c:v>
                </c:pt>
                <c:pt idx="19">
                  <c:v>0.99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CC-45BE-9180-1CCA77555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37968"/>
        <c:axId val="262938528"/>
      </c:scatterChart>
      <c:valAx>
        <c:axId val="262937968"/>
        <c:scaling>
          <c:logBase val="10"/>
          <c:orientation val="minMax"/>
          <c:max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Selectivity(%)</a:t>
                </a:r>
              </a:p>
            </c:rich>
          </c:tx>
          <c:layout>
            <c:manualLayout>
              <c:xMode val="edge"/>
              <c:yMode val="edge"/>
              <c:x val="0.47370739253619792"/>
              <c:y val="0.91684320876318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38528"/>
        <c:crosses val="autoZero"/>
        <c:crossBetween val="midCat"/>
        <c:majorUnit val="10"/>
      </c:valAx>
      <c:valAx>
        <c:axId val="2629385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Memory read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37968"/>
        <c:crossesAt val="1.0000000000000002E-2"/>
        <c:crossBetween val="midCat"/>
        <c:majorUnit val="0.2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78399195353495055"/>
          <c:y val="0.55830404307619153"/>
          <c:w val="0.16646549921371348"/>
          <c:h val="0.30234774369954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32874015748032"/>
          <c:y val="8.3564814814814814E-2"/>
          <c:w val="0.82311570428696412"/>
          <c:h val="0.72941856226305035"/>
        </c:manualLayout>
      </c:layout>
      <c:lineChart>
        <c:grouping val="standard"/>
        <c:varyColors val="0"/>
        <c:ser>
          <c:idx val="0"/>
          <c:order val="0"/>
          <c:tx>
            <c:strRef>
              <c:f>cost_model_memory!$Y$4</c:f>
              <c:strCache>
                <c:ptCount val="1"/>
                <c:pt idx="0">
                  <c:v>128-bit AVX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cost_model_memory!$Z$3:$AH$3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16</c:v>
                </c:pt>
              </c:numCache>
            </c:numRef>
          </c:cat>
          <c:val>
            <c:numRef>
              <c:f>cost_model_memory!$Z$4:$AH$4</c:f>
              <c:numCache>
                <c:formatCode>General</c:formatCode>
                <c:ptCount val="9"/>
                <c:pt idx="0">
                  <c:v>3.7</c:v>
                </c:pt>
                <c:pt idx="1">
                  <c:v>5.9</c:v>
                </c:pt>
                <c:pt idx="2">
                  <c:v>8</c:v>
                </c:pt>
                <c:pt idx="3">
                  <c:v>9.6999999999999993</c:v>
                </c:pt>
                <c:pt idx="4">
                  <c:v>11.8</c:v>
                </c:pt>
                <c:pt idx="5">
                  <c:v>13</c:v>
                </c:pt>
                <c:pt idx="6">
                  <c:v>13.9</c:v>
                </c:pt>
                <c:pt idx="7">
                  <c:v>14.7</c:v>
                </c:pt>
                <c:pt idx="8">
                  <c:v>14.7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86-43DB-B979-F4D4BF0C1871}"/>
            </c:ext>
          </c:extLst>
        </c:ser>
        <c:ser>
          <c:idx val="1"/>
          <c:order val="1"/>
          <c:tx>
            <c:strRef>
              <c:f>cost_model_memory!$Y$5</c:f>
              <c:strCache>
                <c:ptCount val="1"/>
                <c:pt idx="0">
                  <c:v>256-bit AVX2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cost_model_memory!$Z$3:$AH$3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16</c:v>
                </c:pt>
              </c:numCache>
            </c:numRef>
          </c:cat>
          <c:val>
            <c:numRef>
              <c:f>cost_model_memory!$Z$5:$AH$5</c:f>
              <c:numCache>
                <c:formatCode>General</c:formatCode>
                <c:ptCount val="9"/>
                <c:pt idx="0">
                  <c:v>6.3</c:v>
                </c:pt>
                <c:pt idx="1">
                  <c:v>10.7</c:v>
                </c:pt>
                <c:pt idx="2">
                  <c:v>13.4</c:v>
                </c:pt>
                <c:pt idx="3">
                  <c:v>14.4</c:v>
                </c:pt>
                <c:pt idx="4">
                  <c:v>14.8</c:v>
                </c:pt>
                <c:pt idx="5">
                  <c:v>15.2</c:v>
                </c:pt>
                <c:pt idx="6">
                  <c:v>15.1</c:v>
                </c:pt>
                <c:pt idx="7">
                  <c:v>14.9</c:v>
                </c:pt>
                <c:pt idx="8">
                  <c:v>15.2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86-43DB-B979-F4D4BF0C1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941888"/>
        <c:axId val="262942448"/>
      </c:lineChart>
      <c:catAx>
        <c:axId val="262941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Number of 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2448"/>
        <c:crosses val="autoZero"/>
        <c:auto val="1"/>
        <c:lblAlgn val="ctr"/>
        <c:lblOffset val="100"/>
        <c:noMultiLvlLbl val="0"/>
      </c:catAx>
      <c:valAx>
        <c:axId val="26294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Throughput (G code</a:t>
                </a:r>
                <a:r>
                  <a:rPr lang="en-SG" baseline="0"/>
                  <a:t>s</a:t>
                </a:r>
                <a:r>
                  <a:rPr lang="en-SG"/>
                  <a:t>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1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3568853893263346"/>
          <c:y val="0.47259733158355205"/>
          <c:w val="0.38973403324584427"/>
          <c:h val="0.231106372120151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70603674540684"/>
          <c:y val="5.0925925925925923E-2"/>
          <c:w val="0.7931202974628172"/>
          <c:h val="0.72422863808690585"/>
        </c:manualLayout>
      </c:layout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cost_model_memory!$D$103:$X$103</c:f>
              <c:numCache>
                <c:formatCode>General</c:formatCode>
                <c:ptCount val="21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</c:numCache>
            </c:numRef>
          </c:xVal>
          <c:yVal>
            <c:numRef>
              <c:f>cost_model_memory!$D$104:$X$104</c:f>
              <c:numCache>
                <c:formatCode>General</c:formatCode>
                <c:ptCount val="21"/>
                <c:pt idx="0">
                  <c:v>0.16</c:v>
                </c:pt>
                <c:pt idx="1">
                  <c:v>0.32</c:v>
                </c:pt>
                <c:pt idx="2">
                  <c:v>0.4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1.04</c:v>
                </c:pt>
                <c:pt idx="8">
                  <c:v>1.36</c:v>
                </c:pt>
                <c:pt idx="9">
                  <c:v>1.6</c:v>
                </c:pt>
                <c:pt idx="10">
                  <c:v>2.56</c:v>
                </c:pt>
                <c:pt idx="11">
                  <c:v>3.76</c:v>
                </c:pt>
                <c:pt idx="12">
                  <c:v>4.88</c:v>
                </c:pt>
                <c:pt idx="13">
                  <c:v>5.52</c:v>
                </c:pt>
                <c:pt idx="14">
                  <c:v>6.48</c:v>
                </c:pt>
                <c:pt idx="15">
                  <c:v>6.8</c:v>
                </c:pt>
                <c:pt idx="16">
                  <c:v>7.28</c:v>
                </c:pt>
                <c:pt idx="17">
                  <c:v>7.6</c:v>
                </c:pt>
                <c:pt idx="18">
                  <c:v>7.76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04-4E42-9928-C6EED9748D8D}"/>
            </c:ext>
          </c:extLst>
        </c:ser>
        <c:ser>
          <c:idx val="0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cost_model_memory!$D$103:$X$103</c:f>
              <c:numCache>
                <c:formatCode>General</c:formatCode>
                <c:ptCount val="21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</c:numCache>
            </c:numRef>
          </c:xVal>
          <c:yVal>
            <c:numRef>
              <c:f>cost_model_memory!$D$104:$X$104</c:f>
              <c:numCache>
                <c:formatCode>General</c:formatCode>
                <c:ptCount val="21"/>
                <c:pt idx="0">
                  <c:v>0.16</c:v>
                </c:pt>
                <c:pt idx="1">
                  <c:v>0.32</c:v>
                </c:pt>
                <c:pt idx="2">
                  <c:v>0.4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1.04</c:v>
                </c:pt>
                <c:pt idx="8">
                  <c:v>1.36</c:v>
                </c:pt>
                <c:pt idx="9">
                  <c:v>1.6</c:v>
                </c:pt>
                <c:pt idx="10">
                  <c:v>2.56</c:v>
                </c:pt>
                <c:pt idx="11">
                  <c:v>3.76</c:v>
                </c:pt>
                <c:pt idx="12">
                  <c:v>4.88</c:v>
                </c:pt>
                <c:pt idx="13">
                  <c:v>5.52</c:v>
                </c:pt>
                <c:pt idx="14">
                  <c:v>6.48</c:v>
                </c:pt>
                <c:pt idx="15">
                  <c:v>6.8</c:v>
                </c:pt>
                <c:pt idx="16">
                  <c:v>7.28</c:v>
                </c:pt>
                <c:pt idx="17">
                  <c:v>7.6</c:v>
                </c:pt>
                <c:pt idx="18">
                  <c:v>7.76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04-4E42-9928-C6EED9748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45248"/>
        <c:axId val="262945808"/>
      </c:scatterChart>
      <c:valAx>
        <c:axId val="262945248"/>
        <c:scaling>
          <c:orientation val="minMax"/>
          <c:max val="2.0000000000000004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</a:t>
                </a:r>
              </a:p>
            </c:rich>
          </c:tx>
          <c:layout>
            <c:manualLayout>
              <c:xMode val="edge"/>
              <c:yMode val="edge"/>
              <c:x val="0.51256124234470701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5808"/>
        <c:crosses val="autoZero"/>
        <c:crossBetween val="midCat"/>
        <c:majorUnit val="4.000000000000001E-3"/>
      </c:valAx>
      <c:valAx>
        <c:axId val="26294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(bits</a:t>
                </a:r>
                <a:r>
                  <a:rPr lang="en-SG" sz="1400" baseline="0">
                    <a:solidFill>
                      <a:sysClr val="windowText" lastClr="000000"/>
                    </a:solidFill>
                  </a:rPr>
                  <a:t> per code)</a:t>
                </a:r>
                <a:endParaRPr lang="en-SG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182852143482061E-2"/>
              <c:y val="9.2739136774569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5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70603674540684"/>
          <c:y val="5.0925925925925923E-2"/>
          <c:w val="0.7931202974628172"/>
          <c:h val="0.724228638086905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cost_model_memory!$C$104</c:f>
              <c:strCache>
                <c:ptCount val="1"/>
                <c:pt idx="0">
                  <c:v>Real hardware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cost_model_memory!$D$103:$V$103</c:f>
              <c:numCache>
                <c:formatCode>General</c:formatCode>
                <c:ptCount val="19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</c:numCache>
            </c:numRef>
          </c:xVal>
          <c:yVal>
            <c:numRef>
              <c:f>cost_model_memory!$D$104:$V$104</c:f>
              <c:numCache>
                <c:formatCode>General</c:formatCode>
                <c:ptCount val="19"/>
                <c:pt idx="0">
                  <c:v>0.16</c:v>
                </c:pt>
                <c:pt idx="1">
                  <c:v>0.32</c:v>
                </c:pt>
                <c:pt idx="2">
                  <c:v>0.4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1.04</c:v>
                </c:pt>
                <c:pt idx="8">
                  <c:v>1.36</c:v>
                </c:pt>
                <c:pt idx="9">
                  <c:v>1.6</c:v>
                </c:pt>
                <c:pt idx="10">
                  <c:v>2.56</c:v>
                </c:pt>
                <c:pt idx="11">
                  <c:v>3.76</c:v>
                </c:pt>
                <c:pt idx="12">
                  <c:v>4.88</c:v>
                </c:pt>
                <c:pt idx="13">
                  <c:v>5.52</c:v>
                </c:pt>
                <c:pt idx="14">
                  <c:v>6.48</c:v>
                </c:pt>
                <c:pt idx="15">
                  <c:v>6.8</c:v>
                </c:pt>
                <c:pt idx="16">
                  <c:v>7.28</c:v>
                </c:pt>
                <c:pt idx="17">
                  <c:v>7.6</c:v>
                </c:pt>
                <c:pt idx="18">
                  <c:v>7.76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A0-7943-B96D-F963E209829A}"/>
            </c:ext>
          </c:extLst>
        </c:ser>
        <c:ser>
          <c:idx val="1"/>
          <c:order val="1"/>
          <c:tx>
            <c:strRef>
              <c:f>cost_model_memory!$C$105</c:f>
              <c:strCache>
                <c:ptCount val="1"/>
                <c:pt idx="0">
                  <c:v>Two cache lines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cost_model_memory!$D$103:$V$103</c:f>
              <c:numCache>
                <c:formatCode>General</c:formatCode>
                <c:ptCount val="19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</c:numCache>
            </c:numRef>
          </c:xVal>
          <c:yVal>
            <c:numRef>
              <c:f>cost_model_memory!$D$105:$V$105</c:f>
              <c:numCache>
                <c:formatCode>General</c:formatCode>
                <c:ptCount val="19"/>
                <c:pt idx="0">
                  <c:v>0.1024</c:v>
                </c:pt>
                <c:pt idx="1">
                  <c:v>0.20480000000000001</c:v>
                </c:pt>
                <c:pt idx="2">
                  <c:v>0.30719999999999997</c:v>
                </c:pt>
                <c:pt idx="3">
                  <c:v>0.40960000000000002</c:v>
                </c:pt>
                <c:pt idx="4">
                  <c:v>0.51200000000000001</c:v>
                </c:pt>
                <c:pt idx="5">
                  <c:v>0.61439999999999995</c:v>
                </c:pt>
                <c:pt idx="6">
                  <c:v>0.7168000000000001</c:v>
                </c:pt>
                <c:pt idx="7">
                  <c:v>0.81920000000000004</c:v>
                </c:pt>
                <c:pt idx="8">
                  <c:v>0.92159999999999997</c:v>
                </c:pt>
                <c:pt idx="9">
                  <c:v>1.024</c:v>
                </c:pt>
                <c:pt idx="10">
                  <c:v>2.048</c:v>
                </c:pt>
                <c:pt idx="11">
                  <c:v>3.0720000000000001</c:v>
                </c:pt>
                <c:pt idx="12">
                  <c:v>4.0960000000000001</c:v>
                </c:pt>
                <c:pt idx="13">
                  <c:v>5.12</c:v>
                </c:pt>
                <c:pt idx="14">
                  <c:v>6.1440000000000001</c:v>
                </c:pt>
                <c:pt idx="15">
                  <c:v>7.1679999999999993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A0-7943-B96D-F963E209829A}"/>
            </c:ext>
          </c:extLst>
        </c:ser>
        <c:ser>
          <c:idx val="2"/>
          <c:order val="2"/>
          <c:tx>
            <c:strRef>
              <c:f>cost_model_memory!$C$106</c:f>
              <c:strCache>
                <c:ptCount val="1"/>
                <c:pt idx="0">
                  <c:v>One cache line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cost_model_memory!$D$103:$W$103</c:f>
              <c:numCache>
                <c:formatCode>General</c:formatCode>
                <c:ptCount val="20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</c:numCache>
            </c:numRef>
          </c:xVal>
          <c:yVal>
            <c:numRef>
              <c:f>cost_model_memory!$D$106:$V$106</c:f>
              <c:numCache>
                <c:formatCode>General</c:formatCode>
                <c:ptCount val="19"/>
                <c:pt idx="0">
                  <c:v>5.1200000000000002E-2</c:v>
                </c:pt>
                <c:pt idx="1">
                  <c:v>0.1024</c:v>
                </c:pt>
                <c:pt idx="2">
                  <c:v>0.15359999999999999</c:v>
                </c:pt>
                <c:pt idx="3">
                  <c:v>0.20480000000000001</c:v>
                </c:pt>
                <c:pt idx="4">
                  <c:v>0.25600000000000001</c:v>
                </c:pt>
                <c:pt idx="5">
                  <c:v>0.30719999999999997</c:v>
                </c:pt>
                <c:pt idx="6">
                  <c:v>0.35840000000000005</c:v>
                </c:pt>
                <c:pt idx="7">
                  <c:v>0.40960000000000002</c:v>
                </c:pt>
                <c:pt idx="8">
                  <c:v>0.46079999999999999</c:v>
                </c:pt>
                <c:pt idx="9">
                  <c:v>0.51200000000000001</c:v>
                </c:pt>
                <c:pt idx="10">
                  <c:v>1.024</c:v>
                </c:pt>
                <c:pt idx="11">
                  <c:v>1.536</c:v>
                </c:pt>
                <c:pt idx="12">
                  <c:v>2.048</c:v>
                </c:pt>
                <c:pt idx="13">
                  <c:v>2.56</c:v>
                </c:pt>
                <c:pt idx="14">
                  <c:v>3.0720000000000001</c:v>
                </c:pt>
                <c:pt idx="15">
                  <c:v>3.5839999999999996</c:v>
                </c:pt>
                <c:pt idx="16">
                  <c:v>4.0960000000000001</c:v>
                </c:pt>
                <c:pt idx="17">
                  <c:v>4.6080000000000005</c:v>
                </c:pt>
                <c:pt idx="18">
                  <c:v>5.12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7A0-7943-B96D-F963E2098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49168"/>
        <c:axId val="262949728"/>
      </c:scatterChart>
      <c:valAx>
        <c:axId val="262949168"/>
        <c:scaling>
          <c:orientation val="minMax"/>
          <c:max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</a:t>
                </a:r>
              </a:p>
            </c:rich>
          </c:tx>
          <c:layout>
            <c:manualLayout>
              <c:xMode val="edge"/>
              <c:yMode val="edge"/>
              <c:x val="0.51256124234470701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9728"/>
        <c:crosses val="autoZero"/>
        <c:crossBetween val="midCat"/>
        <c:majorUnit val="2.0000000000000005E-3"/>
      </c:valAx>
      <c:valAx>
        <c:axId val="26294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(bits</a:t>
                </a:r>
                <a:r>
                  <a:rPr lang="en-SG" sz="1400" baseline="0">
                    <a:solidFill>
                      <a:sysClr val="windowText" lastClr="000000"/>
                    </a:solidFill>
                  </a:rPr>
                  <a:t> per code)</a:t>
                </a:r>
                <a:endParaRPr lang="en-SG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182852143482061E-2"/>
              <c:y val="9.2739136774569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9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963272898544158"/>
          <c:y val="4.9478346456692912E-2"/>
          <c:w val="0.33817854238032563"/>
          <c:h val="0.252364027413239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70603674540684"/>
          <c:y val="5.0925925925925923E-2"/>
          <c:w val="0.7931202974628172"/>
          <c:h val="0.724228638086905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cost_model_memory!$B$129</c:f>
              <c:strCache>
                <c:ptCount val="1"/>
                <c:pt idx="0">
                  <c:v>Real hardware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cost_model_memory!$C$128:$M$128</c:f>
              <c:numCache>
                <c:formatCode>General</c:formatCode>
                <c:ptCount val="1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6.9999999999999993E-3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0.01</c:v>
                </c:pt>
              </c:numCache>
            </c:numRef>
          </c:xVal>
          <c:yVal>
            <c:numRef>
              <c:f>cost_model_memory!$C$129:$M$129</c:f>
              <c:numCache>
                <c:formatCode>General</c:formatCode>
                <c:ptCount val="11"/>
                <c:pt idx="0">
                  <c:v>0</c:v>
                </c:pt>
                <c:pt idx="1">
                  <c:v>1.6</c:v>
                </c:pt>
                <c:pt idx="2">
                  <c:v>2.56</c:v>
                </c:pt>
                <c:pt idx="3">
                  <c:v>3.76</c:v>
                </c:pt>
                <c:pt idx="4">
                  <c:v>4.88</c:v>
                </c:pt>
                <c:pt idx="5">
                  <c:v>5.52</c:v>
                </c:pt>
                <c:pt idx="6">
                  <c:v>6.48</c:v>
                </c:pt>
                <c:pt idx="7">
                  <c:v>6.8</c:v>
                </c:pt>
                <c:pt idx="8">
                  <c:v>7.28</c:v>
                </c:pt>
                <c:pt idx="9">
                  <c:v>7.6</c:v>
                </c:pt>
                <c:pt idx="10">
                  <c:v>7.76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68-2D41-BC8B-A90092752E8F}"/>
            </c:ext>
          </c:extLst>
        </c:ser>
        <c:ser>
          <c:idx val="1"/>
          <c:order val="1"/>
          <c:tx>
            <c:strRef>
              <c:f>cost_model_memory!$B$130</c:f>
              <c:strCache>
                <c:ptCount val="1"/>
                <c:pt idx="0">
                  <c:v>Two cache lines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cost_model_memory!$C$128:$M$128</c:f>
              <c:numCache>
                <c:formatCode>General</c:formatCode>
                <c:ptCount val="1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6.9999999999999993E-3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0.01</c:v>
                </c:pt>
              </c:numCache>
            </c:numRef>
          </c:xVal>
          <c:yVal>
            <c:numRef>
              <c:f>cost_model_memory!$C$130:$M$130</c:f>
              <c:numCache>
                <c:formatCode>General</c:formatCode>
                <c:ptCount val="11"/>
                <c:pt idx="0">
                  <c:v>0</c:v>
                </c:pt>
                <c:pt idx="1">
                  <c:v>1.024</c:v>
                </c:pt>
                <c:pt idx="2">
                  <c:v>2.048</c:v>
                </c:pt>
                <c:pt idx="3">
                  <c:v>3.0720000000000001</c:v>
                </c:pt>
                <c:pt idx="4">
                  <c:v>4.0960000000000001</c:v>
                </c:pt>
                <c:pt idx="5">
                  <c:v>5.12</c:v>
                </c:pt>
                <c:pt idx="6">
                  <c:v>6.1440000000000001</c:v>
                </c:pt>
                <c:pt idx="7">
                  <c:v>7.1679999999999993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68-2D41-BC8B-A90092752E8F}"/>
            </c:ext>
          </c:extLst>
        </c:ser>
        <c:ser>
          <c:idx val="2"/>
          <c:order val="2"/>
          <c:tx>
            <c:strRef>
              <c:f>cost_model_memory!$B$131</c:f>
              <c:strCache>
                <c:ptCount val="1"/>
                <c:pt idx="0">
                  <c:v>One cache line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cost_model_memory!$C$128:$M$128</c:f>
              <c:numCache>
                <c:formatCode>General</c:formatCode>
                <c:ptCount val="1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6.9999999999999993E-3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0.01</c:v>
                </c:pt>
              </c:numCache>
            </c:numRef>
          </c:xVal>
          <c:yVal>
            <c:numRef>
              <c:f>cost_model_memory!$C$131:$M$131</c:f>
              <c:numCache>
                <c:formatCode>General</c:formatCode>
                <c:ptCount val="11"/>
                <c:pt idx="0">
                  <c:v>0</c:v>
                </c:pt>
                <c:pt idx="1">
                  <c:v>0.51200000000000001</c:v>
                </c:pt>
                <c:pt idx="2">
                  <c:v>1.024</c:v>
                </c:pt>
                <c:pt idx="3">
                  <c:v>1.536</c:v>
                </c:pt>
                <c:pt idx="4">
                  <c:v>2.048</c:v>
                </c:pt>
                <c:pt idx="5">
                  <c:v>2.56</c:v>
                </c:pt>
                <c:pt idx="6">
                  <c:v>3.0720000000000001</c:v>
                </c:pt>
                <c:pt idx="7">
                  <c:v>3.5839999999999996</c:v>
                </c:pt>
                <c:pt idx="8">
                  <c:v>4.0960000000000001</c:v>
                </c:pt>
                <c:pt idx="9">
                  <c:v>4.6080000000000005</c:v>
                </c:pt>
                <c:pt idx="10">
                  <c:v>5.12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768-2D41-BC8B-A90092752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53648"/>
        <c:axId val="262954208"/>
      </c:scatterChart>
      <c:valAx>
        <c:axId val="262953648"/>
        <c:scaling>
          <c:orientation val="minMax"/>
          <c:max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</a:t>
                </a:r>
              </a:p>
            </c:rich>
          </c:tx>
          <c:layout>
            <c:manualLayout>
              <c:xMode val="edge"/>
              <c:yMode val="edge"/>
              <c:x val="0.51256124234470701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54208"/>
        <c:crosses val="autoZero"/>
        <c:crossBetween val="midCat"/>
        <c:majorUnit val="2.0000000000000005E-3"/>
      </c:valAx>
      <c:valAx>
        <c:axId val="26295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(bits</a:t>
                </a:r>
                <a:r>
                  <a:rPr lang="en-SG" sz="1400" baseline="0">
                    <a:solidFill>
                      <a:sysClr val="windowText" lastClr="000000"/>
                    </a:solidFill>
                  </a:rPr>
                  <a:t> per code)</a:t>
                </a:r>
                <a:endParaRPr lang="en-SG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182852143482061E-2"/>
              <c:y val="9.2739136774569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53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963272898544158"/>
          <c:y val="4.9478346456692912E-2"/>
          <c:w val="0.33817854238032563"/>
          <c:h val="0.252364027413239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31962787566903"/>
          <c:y val="6.2708151064450282E-2"/>
          <c:w val="0.79900680368399402"/>
          <c:h val="0.7128215223097113"/>
        </c:manualLayout>
      </c:layout>
      <c:lineChart>
        <c:grouping val="standard"/>
        <c:varyColors val="0"/>
        <c:ser>
          <c:idx val="0"/>
          <c:order val="0"/>
          <c:tx>
            <c:strRef>
              <c:f>CPU_Horiz_word!$AH$8</c:f>
              <c:strCache>
                <c:ptCount val="1"/>
                <c:pt idx="0">
                  <c:v>SIMD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CPU_Horiz_word!$AI$7:$BM$7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CPU_Horiz_word!$AI$8:$BM$8</c:f>
              <c:numCache>
                <c:formatCode>General</c:formatCode>
                <c:ptCount val="31"/>
                <c:pt idx="0">
                  <c:v>38.200000000000003</c:v>
                </c:pt>
                <c:pt idx="1">
                  <c:v>50.13</c:v>
                </c:pt>
                <c:pt idx="2">
                  <c:v>55.8</c:v>
                </c:pt>
                <c:pt idx="3">
                  <c:v>57.6</c:v>
                </c:pt>
                <c:pt idx="4">
                  <c:v>58</c:v>
                </c:pt>
                <c:pt idx="5">
                  <c:v>58.97</c:v>
                </c:pt>
                <c:pt idx="6">
                  <c:v>58.8</c:v>
                </c:pt>
                <c:pt idx="7">
                  <c:v>58.31</c:v>
                </c:pt>
                <c:pt idx="8">
                  <c:v>56.16</c:v>
                </c:pt>
                <c:pt idx="9">
                  <c:v>53.82</c:v>
                </c:pt>
                <c:pt idx="10">
                  <c:v>54.27</c:v>
                </c:pt>
                <c:pt idx="11">
                  <c:v>52.43</c:v>
                </c:pt>
                <c:pt idx="12">
                  <c:v>52.74</c:v>
                </c:pt>
                <c:pt idx="13">
                  <c:v>53.01</c:v>
                </c:pt>
                <c:pt idx="14">
                  <c:v>53.25</c:v>
                </c:pt>
                <c:pt idx="15">
                  <c:v>48.19</c:v>
                </c:pt>
                <c:pt idx="16">
                  <c:v>48.36</c:v>
                </c:pt>
                <c:pt idx="17">
                  <c:v>48.51</c:v>
                </c:pt>
                <c:pt idx="18">
                  <c:v>48.64</c:v>
                </c:pt>
                <c:pt idx="19">
                  <c:v>48.76</c:v>
                </c:pt>
                <c:pt idx="20">
                  <c:v>42</c:v>
                </c:pt>
                <c:pt idx="21">
                  <c:v>42.09</c:v>
                </c:pt>
                <c:pt idx="22">
                  <c:v>42.17</c:v>
                </c:pt>
                <c:pt idx="23">
                  <c:v>42.24</c:v>
                </c:pt>
                <c:pt idx="24">
                  <c:v>42.31</c:v>
                </c:pt>
                <c:pt idx="25">
                  <c:v>42.37</c:v>
                </c:pt>
                <c:pt idx="26">
                  <c:v>42.43</c:v>
                </c:pt>
                <c:pt idx="27">
                  <c:v>42.48</c:v>
                </c:pt>
                <c:pt idx="28">
                  <c:v>42.53</c:v>
                </c:pt>
                <c:pt idx="29">
                  <c:v>42.58</c:v>
                </c:pt>
                <c:pt idx="30">
                  <c:v>42.63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DD-45C4-81CE-3994C864E167}"/>
            </c:ext>
          </c:extLst>
        </c:ser>
        <c:ser>
          <c:idx val="1"/>
          <c:order val="1"/>
          <c:tx>
            <c:strRef>
              <c:f>CPU_Horiz_word!$AH$9</c:f>
              <c:strCache>
                <c:ptCount val="1"/>
                <c:pt idx="0">
                  <c:v>Scalar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CPU_Horiz_word!$AI$7:$BM$7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CPU_Horiz_word!$AI$9:$BM$9</c:f>
              <c:numCache>
                <c:formatCode>General</c:formatCode>
                <c:ptCount val="31"/>
                <c:pt idx="0">
                  <c:v>0.91</c:v>
                </c:pt>
                <c:pt idx="1">
                  <c:v>1.78</c:v>
                </c:pt>
                <c:pt idx="2">
                  <c:v>2.59</c:v>
                </c:pt>
                <c:pt idx="3">
                  <c:v>3.3</c:v>
                </c:pt>
                <c:pt idx="4">
                  <c:v>4</c:v>
                </c:pt>
                <c:pt idx="5">
                  <c:v>4.8</c:v>
                </c:pt>
                <c:pt idx="6">
                  <c:v>5.51</c:v>
                </c:pt>
                <c:pt idx="7">
                  <c:v>6.1</c:v>
                </c:pt>
                <c:pt idx="8">
                  <c:v>6.41</c:v>
                </c:pt>
                <c:pt idx="9">
                  <c:v>7</c:v>
                </c:pt>
                <c:pt idx="10">
                  <c:v>7.7</c:v>
                </c:pt>
                <c:pt idx="11">
                  <c:v>7.95</c:v>
                </c:pt>
                <c:pt idx="12">
                  <c:v>8.61</c:v>
                </c:pt>
                <c:pt idx="13">
                  <c:v>9.2799999999999994</c:v>
                </c:pt>
                <c:pt idx="14">
                  <c:v>9.94</c:v>
                </c:pt>
                <c:pt idx="15">
                  <c:v>9.6</c:v>
                </c:pt>
                <c:pt idx="16">
                  <c:v>10.199999999999999</c:v>
                </c:pt>
                <c:pt idx="17">
                  <c:v>10.8</c:v>
                </c:pt>
                <c:pt idx="18">
                  <c:v>11.4</c:v>
                </c:pt>
                <c:pt idx="19">
                  <c:v>12</c:v>
                </c:pt>
                <c:pt idx="20">
                  <c:v>10.76</c:v>
                </c:pt>
                <c:pt idx="21">
                  <c:v>11.28</c:v>
                </c:pt>
                <c:pt idx="22">
                  <c:v>11.79</c:v>
                </c:pt>
                <c:pt idx="23">
                  <c:v>12.3</c:v>
                </c:pt>
                <c:pt idx="24">
                  <c:v>12.81</c:v>
                </c:pt>
                <c:pt idx="25">
                  <c:v>13.33</c:v>
                </c:pt>
                <c:pt idx="26">
                  <c:v>13.84</c:v>
                </c:pt>
                <c:pt idx="27">
                  <c:v>14.35</c:v>
                </c:pt>
                <c:pt idx="28">
                  <c:v>14.86</c:v>
                </c:pt>
                <c:pt idx="29">
                  <c:v>15.38</c:v>
                </c:pt>
                <c:pt idx="30">
                  <c:v>15.89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DD-45C4-81CE-3994C864E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91696"/>
        <c:axId val="254192256"/>
      </c:lineChart>
      <c:catAx>
        <c:axId val="254191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92256"/>
        <c:crosses val="autoZero"/>
        <c:auto val="1"/>
        <c:lblAlgn val="ctr"/>
        <c:lblOffset val="100"/>
        <c:noMultiLvlLbl val="0"/>
      </c:catAx>
      <c:valAx>
        <c:axId val="25419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Memory Bandwidth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91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771021884807371"/>
          <c:y val="0.11148622047244094"/>
          <c:w val="0.42468416447944007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283651077750616"/>
          <c:y val="6.2708151064450282E-2"/>
          <c:w val="0.73716877991166019"/>
          <c:h val="0.66615011665208512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cost_model_memory!$D$154:$AN$154</c:f>
              <c:numCache>
                <c:formatCode>General</c:formatCode>
                <c:ptCount val="37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  <c:pt idx="21">
                  <c:v>0.04</c:v>
                </c:pt>
                <c:pt idx="22">
                  <c:v>0.05</c:v>
                </c:pt>
                <c:pt idx="23">
                  <c:v>0.06</c:v>
                </c:pt>
                <c:pt idx="24">
                  <c:v>7.0000000000000007E-2</c:v>
                </c:pt>
                <c:pt idx="25">
                  <c:v>0.08</c:v>
                </c:pt>
                <c:pt idx="26">
                  <c:v>0.09</c:v>
                </c:pt>
                <c:pt idx="27">
                  <c:v>0.1</c:v>
                </c:pt>
                <c:pt idx="28">
                  <c:v>0.2</c:v>
                </c:pt>
                <c:pt idx="29">
                  <c:v>0.3</c:v>
                </c:pt>
                <c:pt idx="30">
                  <c:v>0.4</c:v>
                </c:pt>
                <c:pt idx="31">
                  <c:v>0.5</c:v>
                </c:pt>
                <c:pt idx="32">
                  <c:v>0.6</c:v>
                </c:pt>
                <c:pt idx="33">
                  <c:v>0.7</c:v>
                </c:pt>
                <c:pt idx="34">
                  <c:v>0.8</c:v>
                </c:pt>
                <c:pt idx="35">
                  <c:v>0.9</c:v>
                </c:pt>
                <c:pt idx="36">
                  <c:v>1</c:v>
                </c:pt>
              </c:numCache>
            </c:numRef>
          </c:xVal>
          <c:yVal>
            <c:numRef>
              <c:f>cost_model_memory!$D$155:$AN$155</c:f>
              <c:numCache>
                <c:formatCode>General</c:formatCode>
                <c:ptCount val="37"/>
                <c:pt idx="0">
                  <c:v>1600</c:v>
                </c:pt>
                <c:pt idx="1">
                  <c:v>1600</c:v>
                </c:pt>
                <c:pt idx="2">
                  <c:v>1333.33</c:v>
                </c:pt>
                <c:pt idx="3">
                  <c:v>1400</c:v>
                </c:pt>
                <c:pt idx="4">
                  <c:v>1280</c:v>
                </c:pt>
                <c:pt idx="5">
                  <c:v>1333.33</c:v>
                </c:pt>
                <c:pt idx="6">
                  <c:v>1371.43</c:v>
                </c:pt>
                <c:pt idx="7">
                  <c:v>1300</c:v>
                </c:pt>
                <c:pt idx="8">
                  <c:v>1511.11</c:v>
                </c:pt>
                <c:pt idx="9">
                  <c:v>1600</c:v>
                </c:pt>
                <c:pt idx="10">
                  <c:v>1280</c:v>
                </c:pt>
                <c:pt idx="11">
                  <c:v>1253.33</c:v>
                </c:pt>
                <c:pt idx="12">
                  <c:v>1220</c:v>
                </c:pt>
                <c:pt idx="13">
                  <c:v>1104</c:v>
                </c:pt>
                <c:pt idx="14">
                  <c:v>1080</c:v>
                </c:pt>
                <c:pt idx="15">
                  <c:v>971.43</c:v>
                </c:pt>
                <c:pt idx="16">
                  <c:v>910</c:v>
                </c:pt>
                <c:pt idx="17">
                  <c:v>844.44</c:v>
                </c:pt>
                <c:pt idx="18">
                  <c:v>776</c:v>
                </c:pt>
                <c:pt idx="19">
                  <c:v>400</c:v>
                </c:pt>
                <c:pt idx="20">
                  <c:v>266.67</c:v>
                </c:pt>
                <c:pt idx="21">
                  <c:v>200</c:v>
                </c:pt>
                <c:pt idx="22">
                  <c:v>160</c:v>
                </c:pt>
                <c:pt idx="23">
                  <c:v>133.33000000000001</c:v>
                </c:pt>
                <c:pt idx="24">
                  <c:v>114.29</c:v>
                </c:pt>
                <c:pt idx="25">
                  <c:v>100</c:v>
                </c:pt>
                <c:pt idx="26">
                  <c:v>88.89</c:v>
                </c:pt>
                <c:pt idx="27">
                  <c:v>80</c:v>
                </c:pt>
                <c:pt idx="28">
                  <c:v>40</c:v>
                </c:pt>
                <c:pt idx="29">
                  <c:v>26.67</c:v>
                </c:pt>
                <c:pt idx="30">
                  <c:v>20</c:v>
                </c:pt>
                <c:pt idx="31">
                  <c:v>16</c:v>
                </c:pt>
                <c:pt idx="32">
                  <c:v>13.33</c:v>
                </c:pt>
                <c:pt idx="33">
                  <c:v>11.43</c:v>
                </c:pt>
                <c:pt idx="34">
                  <c:v>10</c:v>
                </c:pt>
                <c:pt idx="35">
                  <c:v>8.89</c:v>
                </c:pt>
                <c:pt idx="36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BE-BF4B-8062-44D716703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57008"/>
        <c:axId val="262957568"/>
      </c:scatterChart>
      <c:valAx>
        <c:axId val="262957008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Access probability</a:t>
                </a:r>
                <a:r>
                  <a:rPr lang="en-US" altLang="zh-CN" baseline="0"/>
                  <a:t> s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57568"/>
        <c:crosses val="autoZero"/>
        <c:crossBetween val="midCat"/>
      </c:valAx>
      <c:valAx>
        <c:axId val="2629575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Each</a:t>
                </a:r>
                <a:r>
                  <a:rPr lang="en-SG" baseline="0"/>
                  <a:t> access cost (bits/code) </a:t>
                </a:r>
                <a:endParaRPr lang="en-SG"/>
              </a:p>
            </c:rich>
          </c:tx>
          <c:layout>
            <c:manualLayout>
              <c:xMode val="edge"/>
              <c:yMode val="edge"/>
              <c:x val="2.5574334182787681E-2"/>
              <c:y val="3.956000291630212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57008"/>
        <c:crossesAt val="1.0000000000000004E-6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70603674540684"/>
          <c:y val="5.0925925925925923E-2"/>
          <c:w val="0.7931202974628172"/>
          <c:h val="0.72422863808690585"/>
        </c:manualLayout>
      </c:layout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cost_model_memory!$D$103:$X$103</c:f>
              <c:numCache>
                <c:formatCode>General</c:formatCode>
                <c:ptCount val="21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</c:numCache>
            </c:numRef>
          </c:xVal>
          <c:yVal>
            <c:numRef>
              <c:f>cost_model_memory!$D$104:$X$104</c:f>
              <c:numCache>
                <c:formatCode>General</c:formatCode>
                <c:ptCount val="21"/>
                <c:pt idx="0">
                  <c:v>0.16</c:v>
                </c:pt>
                <c:pt idx="1">
                  <c:v>0.32</c:v>
                </c:pt>
                <c:pt idx="2">
                  <c:v>0.4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1.04</c:v>
                </c:pt>
                <c:pt idx="8">
                  <c:v>1.36</c:v>
                </c:pt>
                <c:pt idx="9">
                  <c:v>1.6</c:v>
                </c:pt>
                <c:pt idx="10">
                  <c:v>2.56</c:v>
                </c:pt>
                <c:pt idx="11">
                  <c:v>3.76</c:v>
                </c:pt>
                <c:pt idx="12">
                  <c:v>4.88</c:v>
                </c:pt>
                <c:pt idx="13">
                  <c:v>5.52</c:v>
                </c:pt>
                <c:pt idx="14">
                  <c:v>6.48</c:v>
                </c:pt>
                <c:pt idx="15">
                  <c:v>6.8</c:v>
                </c:pt>
                <c:pt idx="16">
                  <c:v>7.28</c:v>
                </c:pt>
                <c:pt idx="17">
                  <c:v>7.6</c:v>
                </c:pt>
                <c:pt idx="18">
                  <c:v>7.76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6A-D248-8FCD-1D96190394CB}"/>
            </c:ext>
          </c:extLst>
        </c:ser>
        <c:ser>
          <c:idx val="0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cost_model_memory!$D$103:$X$103</c:f>
              <c:numCache>
                <c:formatCode>General</c:formatCode>
                <c:ptCount val="21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</c:numCache>
            </c:numRef>
          </c:xVal>
          <c:yVal>
            <c:numRef>
              <c:f>cost_model_memory!$D$104:$X$104</c:f>
              <c:numCache>
                <c:formatCode>General</c:formatCode>
                <c:ptCount val="21"/>
                <c:pt idx="0">
                  <c:v>0.16</c:v>
                </c:pt>
                <c:pt idx="1">
                  <c:v>0.32</c:v>
                </c:pt>
                <c:pt idx="2">
                  <c:v>0.4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1.04</c:v>
                </c:pt>
                <c:pt idx="8">
                  <c:v>1.36</c:v>
                </c:pt>
                <c:pt idx="9">
                  <c:v>1.6</c:v>
                </c:pt>
                <c:pt idx="10">
                  <c:v>2.56</c:v>
                </c:pt>
                <c:pt idx="11">
                  <c:v>3.76</c:v>
                </c:pt>
                <c:pt idx="12">
                  <c:v>4.88</c:v>
                </c:pt>
                <c:pt idx="13">
                  <c:v>5.52</c:v>
                </c:pt>
                <c:pt idx="14">
                  <c:v>6.48</c:v>
                </c:pt>
                <c:pt idx="15">
                  <c:v>6.8</c:v>
                </c:pt>
                <c:pt idx="16">
                  <c:v>7.28</c:v>
                </c:pt>
                <c:pt idx="17">
                  <c:v>7.6</c:v>
                </c:pt>
                <c:pt idx="18">
                  <c:v>7.76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6A-D248-8FCD-1D9619039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60368"/>
        <c:axId val="262960928"/>
      </c:scatterChart>
      <c:valAx>
        <c:axId val="262960368"/>
        <c:scaling>
          <c:orientation val="minMax"/>
          <c:max val="2.0000000000000004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</a:t>
                </a:r>
              </a:p>
            </c:rich>
          </c:tx>
          <c:layout>
            <c:manualLayout>
              <c:xMode val="edge"/>
              <c:yMode val="edge"/>
              <c:x val="0.51256124234470701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60928"/>
        <c:crosses val="autoZero"/>
        <c:crossBetween val="midCat"/>
        <c:majorUnit val="4.000000000000001E-3"/>
      </c:valAx>
      <c:valAx>
        <c:axId val="26296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(bits</a:t>
                </a:r>
                <a:r>
                  <a:rPr lang="en-SG" sz="1400" baseline="0">
                    <a:solidFill>
                      <a:sysClr val="windowText" lastClr="000000"/>
                    </a:solidFill>
                  </a:rPr>
                  <a:t> per code)</a:t>
                </a:r>
                <a:endParaRPr lang="en-SG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182852143482061E-2"/>
              <c:y val="9.2739136774569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60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883611620931997E-2"/>
          <c:y val="4.2701532379793863E-2"/>
          <c:w val="0.88213578819772687"/>
          <c:h val="0.79418894107164506"/>
        </c:manualLayout>
      </c:layout>
      <c:scatterChart>
        <c:scatterStyle val="lineMarker"/>
        <c:varyColors val="0"/>
        <c:ser>
          <c:idx val="7"/>
          <c:order val="0"/>
          <c:tx>
            <c:strRef>
              <c:f>cost_model_memory!$AI$48</c:f>
              <c:strCache>
                <c:ptCount val="1"/>
                <c:pt idx="0">
                  <c:v>32-bit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cost_model_memory!$AJ$47:$BB$47</c:f>
              <c:numCache>
                <c:formatCode>General</c:formatCode>
                <c:ptCount val="19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6.9999999999999993E-3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0.05</c:v>
                </c:pt>
                <c:pt idx="11">
                  <c:v>0.06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</c:v>
                </c:pt>
                <c:pt idx="16">
                  <c:v>0.2</c:v>
                </c:pt>
                <c:pt idx="17">
                  <c:v>0.3</c:v>
                </c:pt>
                <c:pt idx="18">
                  <c:v>0.4</c:v>
                </c:pt>
              </c:numCache>
            </c:numRef>
          </c:xVal>
          <c:yVal>
            <c:numRef>
              <c:f>cost_model_memory!$AJ$48:$BB$48</c:f>
              <c:numCache>
                <c:formatCode>General</c:formatCode>
                <c:ptCount val="19"/>
                <c:pt idx="0">
                  <c:v>0.16</c:v>
                </c:pt>
                <c:pt idx="1">
                  <c:v>0.21</c:v>
                </c:pt>
                <c:pt idx="2">
                  <c:v>0.25</c:v>
                </c:pt>
                <c:pt idx="3">
                  <c:v>0.28999999999999998</c:v>
                </c:pt>
                <c:pt idx="4">
                  <c:v>0.33</c:v>
                </c:pt>
                <c:pt idx="5">
                  <c:v>0.37</c:v>
                </c:pt>
                <c:pt idx="6">
                  <c:v>0.42</c:v>
                </c:pt>
                <c:pt idx="7">
                  <c:v>0.72</c:v>
                </c:pt>
                <c:pt idx="8">
                  <c:v>0.9</c:v>
                </c:pt>
                <c:pt idx="9">
                  <c:v>0.98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2D-D44F-B717-7F7648FEAAD4}"/>
            </c:ext>
          </c:extLst>
        </c:ser>
        <c:ser>
          <c:idx val="8"/>
          <c:order val="1"/>
          <c:tx>
            <c:strRef>
              <c:f>cost_model_memory!$AI$49</c:f>
              <c:strCache>
                <c:ptCount val="1"/>
                <c:pt idx="0">
                  <c:v>64-bit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cost_model_memory!$AJ$47:$BB$47</c:f>
              <c:numCache>
                <c:formatCode>General</c:formatCode>
                <c:ptCount val="19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6.9999999999999993E-3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0.05</c:v>
                </c:pt>
                <c:pt idx="11">
                  <c:v>0.06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</c:v>
                </c:pt>
                <c:pt idx="16">
                  <c:v>0.2</c:v>
                </c:pt>
                <c:pt idx="17">
                  <c:v>0.3</c:v>
                </c:pt>
                <c:pt idx="18">
                  <c:v>0.4</c:v>
                </c:pt>
              </c:numCache>
            </c:numRef>
          </c:xVal>
          <c:yVal>
            <c:numRef>
              <c:f>cost_model_memory!$AJ$49:$BB$49</c:f>
              <c:numCache>
                <c:formatCode>General</c:formatCode>
                <c:ptCount val="19"/>
                <c:pt idx="0">
                  <c:v>7.0000000000000007E-2</c:v>
                </c:pt>
                <c:pt idx="1">
                  <c:v>0.1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0.19</c:v>
                </c:pt>
                <c:pt idx="6">
                  <c:v>0.22</c:v>
                </c:pt>
                <c:pt idx="7">
                  <c:v>0.44</c:v>
                </c:pt>
                <c:pt idx="8">
                  <c:v>0.61</c:v>
                </c:pt>
                <c:pt idx="9">
                  <c:v>0.75</c:v>
                </c:pt>
                <c:pt idx="10">
                  <c:v>0.85</c:v>
                </c:pt>
                <c:pt idx="11">
                  <c:v>0.92</c:v>
                </c:pt>
                <c:pt idx="12">
                  <c:v>0.96</c:v>
                </c:pt>
                <c:pt idx="13">
                  <c:v>0.99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2D-D44F-B717-7F7648FEAAD4}"/>
            </c:ext>
          </c:extLst>
        </c:ser>
        <c:ser>
          <c:idx val="9"/>
          <c:order val="2"/>
          <c:tx>
            <c:strRef>
              <c:f>cost_model_memory!$AI$50</c:f>
              <c:strCache>
                <c:ptCount val="1"/>
                <c:pt idx="0">
                  <c:v>128-bit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cost_model_memory!$AJ$47:$BB$47</c:f>
              <c:numCache>
                <c:formatCode>General</c:formatCode>
                <c:ptCount val="19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6.9999999999999993E-3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0.05</c:v>
                </c:pt>
                <c:pt idx="11">
                  <c:v>0.06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</c:v>
                </c:pt>
                <c:pt idx="16">
                  <c:v>0.2</c:v>
                </c:pt>
                <c:pt idx="17">
                  <c:v>0.3</c:v>
                </c:pt>
                <c:pt idx="18">
                  <c:v>0.4</c:v>
                </c:pt>
              </c:numCache>
            </c:numRef>
          </c:xVal>
          <c:yVal>
            <c:numRef>
              <c:f>cost_model_memory!$AJ$50:$BB$50</c:f>
              <c:numCache>
                <c:formatCode>General</c:formatCode>
                <c:ptCount val="19"/>
                <c:pt idx="0">
                  <c:v>0.03</c:v>
                </c:pt>
                <c:pt idx="1">
                  <c:v>0.04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0.09</c:v>
                </c:pt>
                <c:pt idx="6">
                  <c:v>0.1</c:v>
                </c:pt>
                <c:pt idx="7">
                  <c:v>0.22</c:v>
                </c:pt>
                <c:pt idx="8">
                  <c:v>0.33</c:v>
                </c:pt>
                <c:pt idx="9">
                  <c:v>0.44</c:v>
                </c:pt>
                <c:pt idx="10">
                  <c:v>0.54</c:v>
                </c:pt>
                <c:pt idx="11">
                  <c:v>0.62</c:v>
                </c:pt>
                <c:pt idx="12">
                  <c:v>0.69</c:v>
                </c:pt>
                <c:pt idx="13">
                  <c:v>0.75</c:v>
                </c:pt>
                <c:pt idx="14">
                  <c:v>0.81</c:v>
                </c:pt>
                <c:pt idx="15">
                  <c:v>0.85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2D-D44F-B717-7F7648FEAAD4}"/>
            </c:ext>
          </c:extLst>
        </c:ser>
        <c:ser>
          <c:idx val="10"/>
          <c:order val="3"/>
          <c:tx>
            <c:strRef>
              <c:f>cost_model_memory!$AI$51</c:f>
              <c:strCache>
                <c:ptCount val="1"/>
                <c:pt idx="0">
                  <c:v>256-bit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cost_model_memory!$AJ$47:$BB$47</c:f>
              <c:numCache>
                <c:formatCode>General</c:formatCode>
                <c:ptCount val="19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6.9999999999999993E-3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0.05</c:v>
                </c:pt>
                <c:pt idx="11">
                  <c:v>0.06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</c:v>
                </c:pt>
                <c:pt idx="16">
                  <c:v>0.2</c:v>
                </c:pt>
                <c:pt idx="17">
                  <c:v>0.3</c:v>
                </c:pt>
                <c:pt idx="18">
                  <c:v>0.4</c:v>
                </c:pt>
              </c:numCache>
            </c:numRef>
          </c:xVal>
          <c:yVal>
            <c:numRef>
              <c:f>cost_model_memory!$AJ$51:$BB$51</c:f>
              <c:numCache>
                <c:formatCode>General</c:formatCode>
                <c:ptCount val="19"/>
                <c:pt idx="0">
                  <c:v>0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  <c:pt idx="6">
                  <c:v>0.03</c:v>
                </c:pt>
                <c:pt idx="7">
                  <c:v>0.04</c:v>
                </c:pt>
                <c:pt idx="8">
                  <c:v>0.08</c:v>
                </c:pt>
                <c:pt idx="9">
                  <c:v>0.18</c:v>
                </c:pt>
                <c:pt idx="10">
                  <c:v>0.25</c:v>
                </c:pt>
                <c:pt idx="11">
                  <c:v>0.3</c:v>
                </c:pt>
                <c:pt idx="12">
                  <c:v>0.38</c:v>
                </c:pt>
                <c:pt idx="13">
                  <c:v>0.44</c:v>
                </c:pt>
                <c:pt idx="14">
                  <c:v>0.49</c:v>
                </c:pt>
                <c:pt idx="15">
                  <c:v>0.54</c:v>
                </c:pt>
                <c:pt idx="16">
                  <c:v>0.88</c:v>
                </c:pt>
                <c:pt idx="17">
                  <c:v>1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12D-D44F-B717-7F7648FEA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835648"/>
        <c:axId val="263836208"/>
      </c:scatterChart>
      <c:valAx>
        <c:axId val="263835648"/>
        <c:scaling>
          <c:logBase val="10"/>
          <c:orientation val="minMax"/>
          <c:max val="0.4"/>
          <c:min val="4.000000000000001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Selectivity</a:t>
                </a:r>
              </a:p>
            </c:rich>
          </c:tx>
          <c:layout>
            <c:manualLayout>
              <c:xMode val="edge"/>
              <c:yMode val="edge"/>
              <c:x val="0.47370739253619792"/>
              <c:y val="0.91684320876318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36208"/>
        <c:crosses val="autoZero"/>
        <c:crossBetween val="midCat"/>
        <c:majorUnit val="10"/>
      </c:valAx>
      <c:valAx>
        <c:axId val="2638362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Memory read ratio</a:t>
                </a:r>
              </a:p>
            </c:rich>
          </c:tx>
          <c:layout>
            <c:manualLayout>
              <c:xMode val="edge"/>
              <c:yMode val="edge"/>
              <c:x val="2.2818529802359187E-2"/>
              <c:y val="0.231435340681615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35648"/>
        <c:crossesAt val="4.000000000000001E-3"/>
        <c:crossBetween val="midCat"/>
        <c:majorUnit val="0.2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83456769505077077"/>
          <c:y val="0.58880513763318709"/>
          <c:w val="0.14130570217184391"/>
          <c:h val="0.21084446002855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70603674540684"/>
          <c:y val="5.0925925925925923E-2"/>
          <c:w val="0.7931202974628172"/>
          <c:h val="0.72422863808690585"/>
        </c:manualLayout>
      </c:layout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cost_model_memory!$D$189:$X$189</c:f>
              <c:numCache>
                <c:formatCode>General</c:formatCode>
                <c:ptCount val="21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</c:numCache>
            </c:numRef>
          </c:xVal>
          <c:yVal>
            <c:numRef>
              <c:f>cost_model_memory!$D$190:$X$190</c:f>
              <c:numCache>
                <c:formatCode>General</c:formatCode>
                <c:ptCount val="21"/>
                <c:pt idx="0">
                  <c:v>5.6000000000000001E-2</c:v>
                </c:pt>
                <c:pt idx="1">
                  <c:v>0.111</c:v>
                </c:pt>
                <c:pt idx="2">
                  <c:v>0.16700000000000001</c:v>
                </c:pt>
                <c:pt idx="3">
                  <c:v>0.222</c:v>
                </c:pt>
                <c:pt idx="4">
                  <c:v>0.27800000000000002</c:v>
                </c:pt>
                <c:pt idx="5">
                  <c:v>0.33300000000000002</c:v>
                </c:pt>
                <c:pt idx="6">
                  <c:v>0.38900000000000001</c:v>
                </c:pt>
                <c:pt idx="7">
                  <c:v>0.44400000000000001</c:v>
                </c:pt>
                <c:pt idx="8">
                  <c:v>0.5</c:v>
                </c:pt>
                <c:pt idx="9">
                  <c:v>0.53</c:v>
                </c:pt>
                <c:pt idx="10">
                  <c:v>1.2</c:v>
                </c:pt>
                <c:pt idx="11">
                  <c:v>4.5999999999999996</c:v>
                </c:pt>
                <c:pt idx="12">
                  <c:v>5.48</c:v>
                </c:pt>
                <c:pt idx="13">
                  <c:v>6.2</c:v>
                </c:pt>
                <c:pt idx="14">
                  <c:v>7.28</c:v>
                </c:pt>
                <c:pt idx="15">
                  <c:v>7.52</c:v>
                </c:pt>
                <c:pt idx="16">
                  <c:v>7.92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1F-2A41-88F8-F8B165698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60368"/>
        <c:axId val="262960928"/>
      </c:scatterChart>
      <c:valAx>
        <c:axId val="262960368"/>
        <c:scaling>
          <c:orientation val="minMax"/>
          <c:max val="2.0000000000000004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</a:t>
                </a:r>
              </a:p>
            </c:rich>
          </c:tx>
          <c:layout>
            <c:manualLayout>
              <c:xMode val="edge"/>
              <c:yMode val="edge"/>
              <c:x val="0.51256124234470701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60928"/>
        <c:crosses val="autoZero"/>
        <c:crossBetween val="midCat"/>
        <c:majorUnit val="4.000000000000001E-3"/>
      </c:valAx>
      <c:valAx>
        <c:axId val="26296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(bits</a:t>
                </a:r>
                <a:r>
                  <a:rPr lang="en-SG" sz="1400" baseline="0">
                    <a:solidFill>
                      <a:sysClr val="windowText" lastClr="000000"/>
                    </a:solidFill>
                  </a:rPr>
                  <a:t> per code)</a:t>
                </a:r>
                <a:endParaRPr lang="en-SG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182852143482061E-2"/>
              <c:y val="9.2739136774569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60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'performance of TPC-H'!$D$54</c:f>
              <c:strCache>
                <c:ptCount val="1"/>
                <c:pt idx="0">
                  <c:v>BS_worst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TPC-H'!$E$53:$J$53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TPC-H'!$E$54:$J$54</c:f>
              <c:numCache>
                <c:formatCode>General</c:formatCode>
                <c:ptCount val="6"/>
                <c:pt idx="0">
                  <c:v>2.37</c:v>
                </c:pt>
                <c:pt idx="1">
                  <c:v>2.5</c:v>
                </c:pt>
                <c:pt idx="2">
                  <c:v>1.4</c:v>
                </c:pt>
                <c:pt idx="3">
                  <c:v>1.26</c:v>
                </c:pt>
                <c:pt idx="4">
                  <c:v>1.98</c:v>
                </c:pt>
                <c:pt idx="5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65-B746-B775-1C5C65F46DD2}"/>
            </c:ext>
          </c:extLst>
        </c:ser>
        <c:ser>
          <c:idx val="1"/>
          <c:order val="1"/>
          <c:tx>
            <c:strRef>
              <c:f>'performance of TPC-H'!$D$55</c:f>
              <c:strCache>
                <c:ptCount val="1"/>
                <c:pt idx="0">
                  <c:v>BS_best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TPC-H'!$E$53:$J$53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TPC-H'!$E$55:$J$55</c:f>
              <c:numCache>
                <c:formatCode>General</c:formatCode>
                <c:ptCount val="6"/>
                <c:pt idx="0">
                  <c:v>2.8</c:v>
                </c:pt>
                <c:pt idx="1">
                  <c:v>2.97</c:v>
                </c:pt>
                <c:pt idx="2">
                  <c:v>1.52</c:v>
                </c:pt>
                <c:pt idx="3">
                  <c:v>1.62</c:v>
                </c:pt>
                <c:pt idx="4">
                  <c:v>3.2</c:v>
                </c:pt>
                <c:pt idx="5">
                  <c:v>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65-B746-B775-1C5C65F46DD2}"/>
            </c:ext>
          </c:extLst>
        </c:ser>
        <c:ser>
          <c:idx val="2"/>
          <c:order val="2"/>
          <c:tx>
            <c:strRef>
              <c:f>'performance of TPC-H'!$D$56</c:f>
              <c:strCache>
                <c:ptCount val="1"/>
                <c:pt idx="0">
                  <c:v>Hebe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TPC-H'!$E$53:$J$53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TPC-H'!$E$56:$J$56</c:f>
              <c:numCache>
                <c:formatCode>General</c:formatCode>
                <c:ptCount val="6"/>
                <c:pt idx="0">
                  <c:v>3.9</c:v>
                </c:pt>
                <c:pt idx="1">
                  <c:v>5.4</c:v>
                </c:pt>
                <c:pt idx="2">
                  <c:v>2.2400000000000002</c:v>
                </c:pt>
                <c:pt idx="3">
                  <c:v>5</c:v>
                </c:pt>
                <c:pt idx="4">
                  <c:v>5.0999999999999996</c:v>
                </c:pt>
                <c:pt idx="5">
                  <c:v>1.68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65-B746-B775-1C5C65F46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3840128"/>
        <c:axId val="263840688"/>
      </c:barChart>
      <c:catAx>
        <c:axId val="26384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0688"/>
        <c:crosses val="autoZero"/>
        <c:auto val="1"/>
        <c:lblAlgn val="ctr"/>
        <c:lblOffset val="100"/>
        <c:noMultiLvlLbl val="0"/>
      </c:catAx>
      <c:valAx>
        <c:axId val="26384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 Throughput (tuples/ns) 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8.11213181685622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0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'performance of TPC-H'!$L$54</c:f>
              <c:strCache>
                <c:ptCount val="1"/>
                <c:pt idx="0">
                  <c:v>BS_worst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TPC-H'!$M$53:$R$53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TPC-H'!$M$54:$R$54</c:f>
              <c:numCache>
                <c:formatCode>General</c:formatCode>
                <c:ptCount val="6"/>
                <c:pt idx="0">
                  <c:v>1.2999999999999999E-2</c:v>
                </c:pt>
                <c:pt idx="1">
                  <c:v>0.01</c:v>
                </c:pt>
                <c:pt idx="2">
                  <c:v>1.4E-2</c:v>
                </c:pt>
                <c:pt idx="3">
                  <c:v>2.5999999999999999E-2</c:v>
                </c:pt>
                <c:pt idx="4">
                  <c:v>1.2E-2</c:v>
                </c:pt>
                <c:pt idx="5">
                  <c:v>2.5999999999999999E-2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D-1D4A-9B68-2BBE7585AF5D}"/>
            </c:ext>
          </c:extLst>
        </c:ser>
        <c:ser>
          <c:idx val="1"/>
          <c:order val="1"/>
          <c:tx>
            <c:strRef>
              <c:f>'performance of TPC-H'!$L$55</c:f>
              <c:strCache>
                <c:ptCount val="1"/>
                <c:pt idx="0">
                  <c:v>BS_best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TPC-H'!$M$53:$R$53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TPC-H'!$M$55:$R$55</c:f>
              <c:numCache>
                <c:formatCode>General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1.2999999999999999E-2</c:v>
                </c:pt>
                <c:pt idx="3">
                  <c:v>2.1000000000000001E-2</c:v>
                </c:pt>
                <c:pt idx="4">
                  <c:v>8.9999999999999993E-3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D-1D4A-9B68-2BBE7585AF5D}"/>
            </c:ext>
          </c:extLst>
        </c:ser>
        <c:ser>
          <c:idx val="2"/>
          <c:order val="2"/>
          <c:tx>
            <c:strRef>
              <c:f>'performance of TPC-H'!$L$56</c:f>
              <c:strCache>
                <c:ptCount val="1"/>
                <c:pt idx="0">
                  <c:v>Hebe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TPC-H'!$M$53:$R$53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TPC-H'!$M$56:$R$56</c:f>
              <c:numCache>
                <c:formatCode>General</c:formatCode>
                <c:ptCount val="6"/>
                <c:pt idx="0">
                  <c:v>5.0000000000000001E-3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5.0000000000000001E-3</c:v>
                </c:pt>
                <c:pt idx="5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5D-1D4A-9B68-2BBE7585A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3844608"/>
        <c:axId val="263845168"/>
      </c:barChart>
      <c:catAx>
        <c:axId val="26384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5168"/>
        <c:crosses val="autoZero"/>
        <c:auto val="1"/>
        <c:lblAlgn val="ctr"/>
        <c:lblOffset val="100"/>
        <c:noMultiLvlLbl val="0"/>
      </c:catAx>
      <c:valAx>
        <c:axId val="26384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L3 cache misses per tuple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8.11213181685622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84273840769904"/>
          <c:y val="6.2708151064450282E-2"/>
          <c:w val="0.7936017060367454"/>
          <c:h val="0.78268263342082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'performance of TPC-H'!$D$86</c:f>
              <c:strCache>
                <c:ptCount val="1"/>
                <c:pt idx="0">
                  <c:v>Worst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TPC-H'!$E$85:$J$85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TPC-H'!$E$86:$J$86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AE-4F49-880D-8FC7A35583B7}"/>
            </c:ext>
          </c:extLst>
        </c:ser>
        <c:ser>
          <c:idx val="1"/>
          <c:order val="1"/>
          <c:tx>
            <c:strRef>
              <c:f>'performance of TPC-H'!$D$87</c:f>
              <c:strCache>
                <c:ptCount val="1"/>
                <c:pt idx="0">
                  <c:v>Optimal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TPC-H'!$E$85:$J$85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TPC-H'!$E$87:$J$87</c:f>
              <c:numCache>
                <c:formatCode>General</c:formatCode>
                <c:ptCount val="6"/>
                <c:pt idx="0">
                  <c:v>1.1814345991561179</c:v>
                </c:pt>
                <c:pt idx="1">
                  <c:v>1.1880000000000002</c:v>
                </c:pt>
                <c:pt idx="2">
                  <c:v>1.0857142857142859</c:v>
                </c:pt>
                <c:pt idx="3">
                  <c:v>1.2857142857142858</c:v>
                </c:pt>
                <c:pt idx="4">
                  <c:v>1.6161616161616164</c:v>
                </c:pt>
                <c:pt idx="5">
                  <c:v>1.1888888888888889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AE-4F49-880D-8FC7A3558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3848528"/>
        <c:axId val="263849088"/>
      </c:barChart>
      <c:catAx>
        <c:axId val="26384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9088"/>
        <c:crosses val="autoZero"/>
        <c:auto val="1"/>
        <c:lblAlgn val="ctr"/>
        <c:lblOffset val="100"/>
        <c:noMultiLvlLbl val="0"/>
      </c:catAx>
      <c:valAx>
        <c:axId val="2638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Normalized throughput 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8.11213181685622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712423447069119"/>
          <c:y val="8.8338072324292791E-2"/>
          <c:w val="0.4457515310586177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'performance of TPC-H'!$E$111</c:f>
              <c:strCache>
                <c:ptCount val="1"/>
                <c:pt idx="0">
                  <c:v>BS_worst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TPC-H'!$F$110:$Q$110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TPC-H'!$F$111:$Q$111</c:f>
              <c:numCache>
                <c:formatCode>General</c:formatCode>
                <c:ptCount val="12"/>
                <c:pt idx="0">
                  <c:v>3.5</c:v>
                </c:pt>
                <c:pt idx="1">
                  <c:v>2.37</c:v>
                </c:pt>
                <c:pt idx="2">
                  <c:v>2.5</c:v>
                </c:pt>
                <c:pt idx="3">
                  <c:v>1.4</c:v>
                </c:pt>
                <c:pt idx="4">
                  <c:v>1.26</c:v>
                </c:pt>
                <c:pt idx="5">
                  <c:v>1.98</c:v>
                </c:pt>
                <c:pt idx="6">
                  <c:v>2.46</c:v>
                </c:pt>
                <c:pt idx="7">
                  <c:v>0.9</c:v>
                </c:pt>
                <c:pt idx="8">
                  <c:v>2.8</c:v>
                </c:pt>
                <c:pt idx="9">
                  <c:v>2.8</c:v>
                </c:pt>
                <c:pt idx="10">
                  <c:v>3.8</c:v>
                </c:pt>
                <c:pt idx="1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B-8946-9E58-E8E39E6C810D}"/>
            </c:ext>
          </c:extLst>
        </c:ser>
        <c:ser>
          <c:idx val="1"/>
          <c:order val="1"/>
          <c:tx>
            <c:strRef>
              <c:f>'performance of TPC-H'!$E$112</c:f>
              <c:strCache>
                <c:ptCount val="1"/>
                <c:pt idx="0">
                  <c:v>BS_best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TPC-H'!$F$110:$Q$110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TPC-H'!$F$112:$Q$112</c:f>
              <c:numCache>
                <c:formatCode>General</c:formatCode>
                <c:ptCount val="12"/>
                <c:pt idx="0">
                  <c:v>3.6</c:v>
                </c:pt>
                <c:pt idx="1">
                  <c:v>2.8</c:v>
                </c:pt>
                <c:pt idx="2">
                  <c:v>2.97</c:v>
                </c:pt>
                <c:pt idx="3">
                  <c:v>1.52</c:v>
                </c:pt>
                <c:pt idx="4">
                  <c:v>1.62</c:v>
                </c:pt>
                <c:pt idx="5">
                  <c:v>3.2</c:v>
                </c:pt>
                <c:pt idx="6">
                  <c:v>2.64</c:v>
                </c:pt>
                <c:pt idx="7">
                  <c:v>1.07</c:v>
                </c:pt>
                <c:pt idx="8">
                  <c:v>2.9</c:v>
                </c:pt>
                <c:pt idx="9">
                  <c:v>3</c:v>
                </c:pt>
                <c:pt idx="10">
                  <c:v>4.5</c:v>
                </c:pt>
                <c:pt idx="11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2B-8946-9E58-E8E39E6C810D}"/>
            </c:ext>
          </c:extLst>
        </c:ser>
        <c:ser>
          <c:idx val="2"/>
          <c:order val="2"/>
          <c:tx>
            <c:strRef>
              <c:f>'performance of TPC-H'!$E$113</c:f>
              <c:strCache>
                <c:ptCount val="1"/>
                <c:pt idx="0">
                  <c:v>Hebe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TPC-H'!$F$110:$Q$110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TPC-H'!$F$113:$Q$113</c:f>
              <c:numCache>
                <c:formatCode>General</c:formatCode>
                <c:ptCount val="12"/>
                <c:pt idx="0">
                  <c:v>5.3</c:v>
                </c:pt>
                <c:pt idx="1">
                  <c:v>3.9</c:v>
                </c:pt>
                <c:pt idx="2">
                  <c:v>5.4</c:v>
                </c:pt>
                <c:pt idx="3">
                  <c:v>2.2400000000000002</c:v>
                </c:pt>
                <c:pt idx="4">
                  <c:v>5</c:v>
                </c:pt>
                <c:pt idx="5">
                  <c:v>5.0999999999999996</c:v>
                </c:pt>
                <c:pt idx="6">
                  <c:v>3.2</c:v>
                </c:pt>
                <c:pt idx="7">
                  <c:v>1.68</c:v>
                </c:pt>
                <c:pt idx="8">
                  <c:v>5.6</c:v>
                </c:pt>
                <c:pt idx="9">
                  <c:v>5.8</c:v>
                </c:pt>
                <c:pt idx="10">
                  <c:v>5.3</c:v>
                </c:pt>
                <c:pt idx="11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2B-8946-9E58-E8E39E6C8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3853008"/>
        <c:axId val="263853568"/>
      </c:barChart>
      <c:catAx>
        <c:axId val="26385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53568"/>
        <c:crosses val="autoZero"/>
        <c:auto val="1"/>
        <c:lblAlgn val="ctr"/>
        <c:lblOffset val="100"/>
        <c:noMultiLvlLbl val="0"/>
      </c:catAx>
      <c:valAx>
        <c:axId val="26385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 Throughput (tuples/ns) 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8.11213181685622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5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'performance of TPC-H'!$E$133</c:f>
              <c:strCache>
                <c:ptCount val="1"/>
                <c:pt idx="0">
                  <c:v>BS_worst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TPC-H'!$F$132:$Q$132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TPC-H'!$F$133:$Q$133</c:f>
              <c:numCache>
                <c:formatCode>General</c:formatCode>
                <c:ptCount val="12"/>
                <c:pt idx="0">
                  <c:v>0.01</c:v>
                </c:pt>
                <c:pt idx="1">
                  <c:v>1.2999999999999999E-2</c:v>
                </c:pt>
                <c:pt idx="2">
                  <c:v>0.01</c:v>
                </c:pt>
                <c:pt idx="3">
                  <c:v>1.4E-2</c:v>
                </c:pt>
                <c:pt idx="4">
                  <c:v>2.5999999999999999E-2</c:v>
                </c:pt>
                <c:pt idx="5">
                  <c:v>1.2E-2</c:v>
                </c:pt>
                <c:pt idx="6">
                  <c:v>0.01</c:v>
                </c:pt>
                <c:pt idx="7">
                  <c:v>2.5999999999999999E-2</c:v>
                </c:pt>
                <c:pt idx="8">
                  <c:v>0.01</c:v>
                </c:pt>
                <c:pt idx="9">
                  <c:v>0.01</c:v>
                </c:pt>
                <c:pt idx="10">
                  <c:v>7.0000000000000001E-3</c:v>
                </c:pt>
                <c:pt idx="11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C-174D-927B-6DDACCCF5D33}"/>
            </c:ext>
          </c:extLst>
        </c:ser>
        <c:ser>
          <c:idx val="1"/>
          <c:order val="1"/>
          <c:tx>
            <c:strRef>
              <c:f>'performance of TPC-H'!$E$134</c:f>
              <c:strCache>
                <c:ptCount val="1"/>
                <c:pt idx="0">
                  <c:v>BS_best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TPC-H'!$F$132:$Q$132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TPC-H'!$F$134:$Q$134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0.01</c:v>
                </c:pt>
                <c:pt idx="2">
                  <c:v>0.01</c:v>
                </c:pt>
                <c:pt idx="3">
                  <c:v>1.2999999999999999E-2</c:v>
                </c:pt>
                <c:pt idx="4">
                  <c:v>2.1000000000000001E-2</c:v>
                </c:pt>
                <c:pt idx="5">
                  <c:v>8.9999999999999993E-3</c:v>
                </c:pt>
                <c:pt idx="6">
                  <c:v>8.9999999999999993E-3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5.0999999999999997E-2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8C-174D-927B-6DDACCCF5D33}"/>
            </c:ext>
          </c:extLst>
        </c:ser>
        <c:ser>
          <c:idx val="2"/>
          <c:order val="2"/>
          <c:tx>
            <c:strRef>
              <c:f>'performance of TPC-H'!$E$135</c:f>
              <c:strCache>
                <c:ptCount val="1"/>
                <c:pt idx="0">
                  <c:v>Hebe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TPC-H'!$F$132:$Q$132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TPC-H'!$F$135:$Q$135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5.0000000000000001E-3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4.0000000000000001E-3</c:v>
                </c:pt>
                <c:pt idx="7">
                  <c:v>8.9999999999999993E-3</c:v>
                </c:pt>
                <c:pt idx="8">
                  <c:v>5.0000000000000001E-3</c:v>
                </c:pt>
                <c:pt idx="9">
                  <c:v>4.0000000000000001E-3</c:v>
                </c:pt>
                <c:pt idx="10">
                  <c:v>6.0000000000000001E-3</c:v>
                </c:pt>
                <c:pt idx="11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8C-174D-927B-6DDACCCF5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3857488"/>
        <c:axId val="263858048"/>
      </c:barChart>
      <c:catAx>
        <c:axId val="26385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58048"/>
        <c:crosses val="autoZero"/>
        <c:auto val="1"/>
        <c:lblAlgn val="ctr"/>
        <c:lblOffset val="100"/>
        <c:noMultiLvlLbl val="0"/>
      </c:catAx>
      <c:valAx>
        <c:axId val="263858048"/>
        <c:scaling>
          <c:orientation val="minMax"/>
          <c:max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L3 cache misses per tuple</a:t>
                </a:r>
              </a:p>
            </c:rich>
          </c:tx>
          <c:layout>
            <c:manualLayout>
              <c:xMode val="edge"/>
              <c:yMode val="edge"/>
              <c:x val="1.4952029731522024E-2"/>
              <c:y val="3.945465150189558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5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3007286293300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'2-3-4_comparison'!$B$5</c:f>
              <c:strCache>
                <c:ptCount val="1"/>
                <c:pt idx="0">
                  <c:v>Naive_worst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'2-3-4_comparison'!$C$4:$E$4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'2-3-4_comparison'!$C$5:$E$5</c:f>
              <c:numCache>
                <c:formatCode>General</c:formatCode>
                <c:ptCount val="3"/>
                <c:pt idx="0">
                  <c:v>1.3</c:v>
                </c:pt>
                <c:pt idx="1">
                  <c:v>0.8</c:v>
                </c:pt>
                <c:pt idx="2">
                  <c:v>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'2-3-4_comparison'!$B$6</c:f>
              <c:strCache>
                <c:ptCount val="1"/>
                <c:pt idx="0">
                  <c:v>Naive_best</c:v>
                </c:pt>
              </c:strCache>
            </c:strRef>
          </c:tx>
          <c:spPr>
            <a:pattFill prst="ltUp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'2-3-4_comparison'!$C$4:$E$4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'2-3-4_comparison'!$C$6:$E$6</c:f>
              <c:numCache>
                <c:formatCode>General</c:formatCode>
                <c:ptCount val="3"/>
                <c:pt idx="0">
                  <c:v>1.9</c:v>
                </c:pt>
                <c:pt idx="1">
                  <c:v>1.1000000000000001</c:v>
                </c:pt>
                <c:pt idx="2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'2-3-4_comparison'!$B$7</c:f>
              <c:strCache>
                <c:ptCount val="1"/>
                <c:pt idx="0">
                  <c:v>BS_worst</c:v>
                </c:pt>
              </c:strCache>
            </c:strRef>
          </c:tx>
          <c:spPr>
            <a:pattFill prst="pct60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'2-3-4_comparison'!$C$4:$E$4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'2-3-4_comparison'!$C$7:$E$7</c:f>
              <c:numCache>
                <c:formatCode>General</c:formatCode>
                <c:ptCount val="3"/>
                <c:pt idx="0">
                  <c:v>3.1</c:v>
                </c:pt>
                <c:pt idx="1">
                  <c:v>2.2599999999999998</c:v>
                </c:pt>
                <c:pt idx="2">
                  <c:v>1.34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2-4348-BEBC-013C73CF605D}"/>
            </c:ext>
          </c:extLst>
        </c:ser>
        <c:ser>
          <c:idx val="3"/>
          <c:order val="3"/>
          <c:tx>
            <c:strRef>
              <c:f>'2-3-4_comparison'!$B$8</c:f>
              <c:strCache>
                <c:ptCount val="1"/>
                <c:pt idx="0">
                  <c:v>BS_best</c:v>
                </c:pt>
              </c:strCache>
            </c:strRef>
          </c:tx>
          <c:spPr>
            <a:pattFill prst="pct10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'2-3-4_comparison'!$C$4:$E$4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'2-3-4_comparison'!$C$8:$E$8</c:f>
              <c:numCache>
                <c:formatCode>General</c:formatCode>
                <c:ptCount val="3"/>
                <c:pt idx="0">
                  <c:v>3.48</c:v>
                </c:pt>
                <c:pt idx="1">
                  <c:v>2.48</c:v>
                </c:pt>
                <c:pt idx="2">
                  <c:v>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2-4348-BEBC-013C73CF605D}"/>
            </c:ext>
          </c:extLst>
        </c:ser>
        <c:ser>
          <c:idx val="4"/>
          <c:order val="4"/>
          <c:tx>
            <c:strRef>
              <c:f>'2-3-4_comparison'!$B$9</c:f>
              <c:strCache>
                <c:ptCount val="1"/>
                <c:pt idx="0">
                  <c:v>Hebe</c:v>
                </c:pt>
              </c:strCache>
            </c:strRef>
          </c:tx>
          <c:spPr>
            <a:pattFill prst="wdDn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'2-3-4_comparison'!$C$4:$E$4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'2-3-4_comparison'!$C$9:$E$9</c:f>
              <c:numCache>
                <c:formatCode>General</c:formatCode>
                <c:ptCount val="3"/>
                <c:pt idx="0">
                  <c:v>4.1399999999999997</c:v>
                </c:pt>
                <c:pt idx="1">
                  <c:v>3.5</c:v>
                </c:pt>
                <c:pt idx="2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2-4348-BEBC-013C73CF6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863088"/>
        <c:axId val="263863648"/>
      </c:barChart>
      <c:catAx>
        <c:axId val="26386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63648"/>
        <c:crosses val="autoZero"/>
        <c:auto val="1"/>
        <c:lblAlgn val="ctr"/>
        <c:lblOffset val="100"/>
        <c:noMultiLvlLbl val="0"/>
      </c:catAx>
      <c:valAx>
        <c:axId val="26386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 Throughput (tuples/ns)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389597568632148E-2"/>
              <c:y val="8.37088561906622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630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540867786516943"/>
          <c:y val="5.334833246064364E-2"/>
          <c:w val="0.27017932786975996"/>
          <c:h val="0.459289570062942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8381452318461"/>
          <c:y val="8.8379629629629614E-2"/>
          <c:w val="0.84396062992125986"/>
          <c:h val="0.715886920384951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byteslice!$D$32</c:f>
              <c:strCache>
                <c:ptCount val="1"/>
                <c:pt idx="0">
                  <c:v>Naïve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byteslice!$C$33:$C$41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byteslice!$D$33:$D$41</c:f>
              <c:numCache>
                <c:formatCode>General</c:formatCode>
                <c:ptCount val="9"/>
                <c:pt idx="0">
                  <c:v>1.4</c:v>
                </c:pt>
                <c:pt idx="1">
                  <c:v>3.1</c:v>
                </c:pt>
                <c:pt idx="2">
                  <c:v>5.8</c:v>
                </c:pt>
                <c:pt idx="3">
                  <c:v>6.3</c:v>
                </c:pt>
                <c:pt idx="4">
                  <c:v>7.1</c:v>
                </c:pt>
                <c:pt idx="5">
                  <c:v>7.3</c:v>
                </c:pt>
                <c:pt idx="6">
                  <c:v>7.8</c:v>
                </c:pt>
                <c:pt idx="7">
                  <c:v>8.5</c:v>
                </c:pt>
                <c:pt idx="8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B3-480E-AEB4-B34301C1D169}"/>
            </c:ext>
          </c:extLst>
        </c:ser>
        <c:ser>
          <c:idx val="1"/>
          <c:order val="1"/>
          <c:tx>
            <c:strRef>
              <c:f>byteslice!$E$32</c:f>
              <c:strCache>
                <c:ptCount val="1"/>
                <c:pt idx="0">
                  <c:v>Naïve_no_HP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byteslice!$C$33:$C$41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byteslice!$E$33:$E$41</c:f>
              <c:numCache>
                <c:formatCode>General</c:formatCode>
                <c:ptCount val="9"/>
                <c:pt idx="0">
                  <c:v>1.1000000000000001</c:v>
                </c:pt>
                <c:pt idx="1">
                  <c:v>2.2999999999999998</c:v>
                </c:pt>
                <c:pt idx="2">
                  <c:v>4.0999999999999996</c:v>
                </c:pt>
                <c:pt idx="3">
                  <c:v>5.0999999999999996</c:v>
                </c:pt>
                <c:pt idx="4">
                  <c:v>5.6</c:v>
                </c:pt>
                <c:pt idx="5">
                  <c:v>6.6</c:v>
                </c:pt>
                <c:pt idx="6">
                  <c:v>6.9</c:v>
                </c:pt>
                <c:pt idx="7">
                  <c:v>8</c:v>
                </c:pt>
                <c:pt idx="8">
                  <c:v>9.6999999999999993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B3-480E-AEB4-B34301C1D169}"/>
            </c:ext>
          </c:extLst>
        </c:ser>
        <c:ser>
          <c:idx val="2"/>
          <c:order val="2"/>
          <c:tx>
            <c:strRef>
              <c:f>byteslice!$F$32</c:f>
              <c:strCache>
                <c:ptCount val="1"/>
                <c:pt idx="0">
                  <c:v>Proposed</c:v>
                </c:pt>
              </c:strCache>
            </c:strRef>
          </c:tx>
          <c:spPr>
            <a:pattFill prst="pct7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byteslice!$C$33:$C$41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byteslice!$F$33:$F$41</c:f>
              <c:numCache>
                <c:formatCode>General</c:formatCode>
                <c:ptCount val="9"/>
                <c:pt idx="0">
                  <c:v>1.4</c:v>
                </c:pt>
                <c:pt idx="1">
                  <c:v>3.4</c:v>
                </c:pt>
                <c:pt idx="2">
                  <c:v>5.7</c:v>
                </c:pt>
                <c:pt idx="3">
                  <c:v>7.1</c:v>
                </c:pt>
                <c:pt idx="4">
                  <c:v>7.8</c:v>
                </c:pt>
                <c:pt idx="5">
                  <c:v>8.6</c:v>
                </c:pt>
                <c:pt idx="6">
                  <c:v>8.8000000000000007</c:v>
                </c:pt>
                <c:pt idx="7">
                  <c:v>9.5</c:v>
                </c:pt>
                <c:pt idx="8">
                  <c:v>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B3-480E-AEB4-B34301C1D169}"/>
            </c:ext>
          </c:extLst>
        </c:ser>
        <c:ser>
          <c:idx val="3"/>
          <c:order val="3"/>
          <c:tx>
            <c:strRef>
              <c:f>byteslice!$G$32</c:f>
              <c:strCache>
                <c:ptCount val="1"/>
                <c:pt idx="0">
                  <c:v>Proposed_no_HP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byteslice!$C$33:$C$41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byteslice!$G$33:$G$41</c:f>
              <c:numCache>
                <c:formatCode>General</c:formatCode>
                <c:ptCount val="9"/>
                <c:pt idx="0">
                  <c:v>1.4</c:v>
                </c:pt>
                <c:pt idx="1">
                  <c:v>3.1</c:v>
                </c:pt>
                <c:pt idx="2">
                  <c:v>5.3</c:v>
                </c:pt>
                <c:pt idx="3">
                  <c:v>6.4</c:v>
                </c:pt>
                <c:pt idx="4">
                  <c:v>7.4</c:v>
                </c:pt>
                <c:pt idx="5">
                  <c:v>7.9</c:v>
                </c:pt>
                <c:pt idx="6">
                  <c:v>8.6999999999999993</c:v>
                </c:pt>
                <c:pt idx="7">
                  <c:v>10</c:v>
                </c:pt>
                <c:pt idx="8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B3-480E-AEB4-B34301C1D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4196176"/>
        <c:axId val="254196736"/>
      </c:barChart>
      <c:catAx>
        <c:axId val="254196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chemeClr val="tx1"/>
                    </a:solidFill>
                  </a:rPr>
                  <a:t>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96736"/>
        <c:crosses val="autoZero"/>
        <c:auto val="1"/>
        <c:lblAlgn val="ctr"/>
        <c:lblOffset val="100"/>
        <c:noMultiLvlLbl val="0"/>
      </c:catAx>
      <c:valAx>
        <c:axId val="25419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chemeClr val="tx1"/>
                    </a:solidFill>
                  </a:rPr>
                  <a:t>Codes/cycle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19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244444444444446"/>
          <c:y val="0.15798556430446195"/>
          <c:w val="0.6937145424879182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3007286293300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'2-3-4_comparison'!$L$5</c:f>
              <c:strCache>
                <c:ptCount val="1"/>
                <c:pt idx="0">
                  <c:v>BS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'2-3-4_comparison'!$M$4:$O$4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'2-3-4_comparison'!$M$5:$O$5</c:f>
              <c:numCache>
                <c:formatCode>General</c:formatCode>
                <c:ptCount val="3"/>
                <c:pt idx="0">
                  <c:v>5.3</c:v>
                </c:pt>
                <c:pt idx="1">
                  <c:v>4.7699999999999996</c:v>
                </c:pt>
                <c:pt idx="2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'2-3-4_comparison'!$L$6</c:f>
              <c:strCache>
                <c:ptCount val="1"/>
                <c:pt idx="0">
                  <c:v>Hebe</c:v>
                </c:pt>
              </c:strCache>
            </c:strRef>
          </c:tx>
          <c:spPr>
            <a:pattFill prst="ltUp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'2-3-4_comparison'!$M$4:$O$4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'2-3-4_comparison'!$M$6:$O$6</c:f>
              <c:numCache>
                <c:formatCode>General</c:formatCode>
                <c:ptCount val="3"/>
                <c:pt idx="0">
                  <c:v>7.7</c:v>
                </c:pt>
                <c:pt idx="1">
                  <c:v>5.48</c:v>
                </c:pt>
                <c:pt idx="2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867008"/>
        <c:axId val="263867568"/>
      </c:barChart>
      <c:catAx>
        <c:axId val="26386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67568"/>
        <c:crosses val="autoZero"/>
        <c:auto val="1"/>
        <c:lblAlgn val="ctr"/>
        <c:lblOffset val="100"/>
        <c:noMultiLvlLbl val="0"/>
      </c:catAx>
      <c:valAx>
        <c:axId val="26386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 Throughput (tuples/ns)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389597568632148E-2"/>
              <c:y val="8.37088561906622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6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08939487419371"/>
          <c:y val="7.1794644614366784E-2"/>
          <c:w val="0.16027329838637194"/>
          <c:h val="0.206400071461303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3007286293300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'2-3-4_comparison'!$R$5</c:f>
              <c:strCache>
                <c:ptCount val="1"/>
                <c:pt idx="0">
                  <c:v>BS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'2-3-4_comparison'!$S$4:$U$4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'2-3-4_comparison'!$S$5:$U$5</c:f>
              <c:numCache>
                <c:formatCode>General</c:formatCode>
                <c:ptCount val="3"/>
                <c:pt idx="0">
                  <c:v>2.9</c:v>
                </c:pt>
                <c:pt idx="1">
                  <c:v>1.92</c:v>
                </c:pt>
                <c:pt idx="2">
                  <c:v>1.44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'2-3-4_comparison'!$R$6</c:f>
              <c:strCache>
                <c:ptCount val="1"/>
                <c:pt idx="0">
                  <c:v>Hebe</c:v>
                </c:pt>
              </c:strCache>
            </c:strRef>
          </c:tx>
          <c:spPr>
            <a:pattFill prst="ltUp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'2-3-4_comparison'!$S$4:$U$4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'2-3-4_comparison'!$S$6:$U$6</c:f>
              <c:numCache>
                <c:formatCode>General</c:formatCode>
                <c:ptCount val="3"/>
                <c:pt idx="0">
                  <c:v>2.5</c:v>
                </c:pt>
                <c:pt idx="1">
                  <c:v>1.74</c:v>
                </c:pt>
                <c:pt idx="2">
                  <c:v>1.34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870928"/>
        <c:axId val="263871488"/>
      </c:barChart>
      <c:catAx>
        <c:axId val="26387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71488"/>
        <c:crosses val="autoZero"/>
        <c:auto val="1"/>
        <c:lblAlgn val="ctr"/>
        <c:lblOffset val="100"/>
        <c:noMultiLvlLbl val="0"/>
      </c:catAx>
      <c:valAx>
        <c:axId val="26387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 Throughput (tuples/ns)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389597568632148E-2"/>
              <c:y val="8.37088561906622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70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08939487419371"/>
          <c:y val="7.1794644614366784E-2"/>
          <c:w val="0.16027329838637194"/>
          <c:h val="0.206400071461303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6.2708151064450282E-2"/>
          <c:w val="0.81453237095363074"/>
          <c:h val="0.73134004082822968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'4_column_comparsion'!$I$3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'4_column_comparsion'!$J$3:$O$3</c:f>
              <c:numCache>
                <c:formatCode>General</c:formatCode>
                <c:ptCount val="6"/>
                <c:pt idx="0">
                  <c:v>6.9</c:v>
                </c:pt>
                <c:pt idx="1">
                  <c:v>6.8</c:v>
                </c:pt>
                <c:pt idx="2">
                  <c:v>6.8</c:v>
                </c:pt>
                <c:pt idx="3">
                  <c:v>6.8</c:v>
                </c:pt>
                <c:pt idx="4">
                  <c:v>6.8</c:v>
                </c:pt>
                <c:pt idx="5">
                  <c:v>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D-4CE8-B002-A4F1842B1374}"/>
            </c:ext>
          </c:extLst>
        </c:ser>
        <c:ser>
          <c:idx val="1"/>
          <c:order val="1"/>
          <c:tx>
            <c:strRef>
              <c:f>'4_column_comparsion'!$I$4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'4_column_comparsion'!$J$4:$O$4</c:f>
              <c:numCache>
                <c:formatCode>General</c:formatCode>
                <c:ptCount val="6"/>
                <c:pt idx="0">
                  <c:v>6.3</c:v>
                </c:pt>
                <c:pt idx="1">
                  <c:v>6.2</c:v>
                </c:pt>
                <c:pt idx="2">
                  <c:v>6</c:v>
                </c:pt>
                <c:pt idx="3">
                  <c:v>5.7</c:v>
                </c:pt>
                <c:pt idx="4">
                  <c:v>5.7</c:v>
                </c:pt>
                <c:pt idx="5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D-4CE8-B002-A4F1842B1374}"/>
            </c:ext>
          </c:extLst>
        </c:ser>
        <c:ser>
          <c:idx val="2"/>
          <c:order val="2"/>
          <c:tx>
            <c:strRef>
              <c:f>'4_column_comparsion'!$I$5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'4_column_comparsion'!$J$5:$O$5</c:f>
              <c:numCache>
                <c:formatCode>General</c:formatCode>
                <c:ptCount val="6"/>
                <c:pt idx="0">
                  <c:v>5.0999999999999996</c:v>
                </c:pt>
                <c:pt idx="1">
                  <c:v>5</c:v>
                </c:pt>
                <c:pt idx="2">
                  <c:v>4.8</c:v>
                </c:pt>
                <c:pt idx="3">
                  <c:v>4.7</c:v>
                </c:pt>
                <c:pt idx="4">
                  <c:v>4.5999999999999996</c:v>
                </c:pt>
                <c:pt idx="5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D-4CE8-B002-A4F1842B1374}"/>
            </c:ext>
          </c:extLst>
        </c:ser>
        <c:ser>
          <c:idx val="3"/>
          <c:order val="3"/>
          <c:tx>
            <c:strRef>
              <c:f>'4_column_comparsion'!$I$6</c:f>
              <c:strCache>
                <c:ptCount val="1"/>
                <c:pt idx="0">
                  <c:v>BS_worst_p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'4_column_comparsion'!$J$6:$O$6</c:f>
              <c:numCache>
                <c:formatCode>General</c:formatCode>
                <c:ptCount val="6"/>
                <c:pt idx="0">
                  <c:v>6.4</c:v>
                </c:pt>
                <c:pt idx="1">
                  <c:v>6.4</c:v>
                </c:pt>
                <c:pt idx="2">
                  <c:v>6.4</c:v>
                </c:pt>
                <c:pt idx="3">
                  <c:v>6.4</c:v>
                </c:pt>
                <c:pt idx="4">
                  <c:v>6.4</c:v>
                </c:pt>
                <c:pt idx="5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D-4CE8-B002-A4F1842B1374}"/>
            </c:ext>
          </c:extLst>
        </c:ser>
        <c:ser>
          <c:idx val="4"/>
          <c:order val="4"/>
          <c:tx>
            <c:strRef>
              <c:f>'4_column_comparsion'!$I$7</c:f>
              <c:strCache>
                <c:ptCount val="1"/>
                <c:pt idx="0">
                  <c:v>BS_best_p</c:v>
                </c:pt>
              </c:strCache>
            </c:strRef>
          </c:tx>
          <c:spPr>
            <a:ln w="28575" cap="flat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triangle"/>
            <c:size val="7"/>
            <c:spPr>
              <a:solidFill>
                <a:sysClr val="windowText" lastClr="000000"/>
              </a:solidFill>
              <a:ln w="9525" cap="flat">
                <a:solidFill>
                  <a:sysClr val="windowText" lastClr="000000"/>
                </a:solidFill>
                <a:round/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'4_column_comparsion'!$J$7:$O$7</c:f>
              <c:numCache>
                <c:formatCode>General</c:formatCode>
                <c:ptCount val="6"/>
                <c:pt idx="0">
                  <c:v>6</c:v>
                </c:pt>
                <c:pt idx="1">
                  <c:v>5.9</c:v>
                </c:pt>
                <c:pt idx="2">
                  <c:v>5.7</c:v>
                </c:pt>
                <c:pt idx="3">
                  <c:v>5.6</c:v>
                </c:pt>
                <c:pt idx="4">
                  <c:v>5.4</c:v>
                </c:pt>
                <c:pt idx="5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D-4CE8-B002-A4F1842B1374}"/>
            </c:ext>
          </c:extLst>
        </c:ser>
        <c:ser>
          <c:idx val="5"/>
          <c:order val="5"/>
          <c:tx>
            <c:strRef>
              <c:f>'4_column_comparsion'!$I$8</c:f>
              <c:strCache>
                <c:ptCount val="1"/>
                <c:pt idx="0">
                  <c:v>Proposed_p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square"/>
            <c:size val="7"/>
            <c:spPr>
              <a:solidFill>
                <a:sysClr val="windowText" lastClr="000000"/>
              </a:solidFill>
              <a:ln w="9525" cap="flat">
                <a:solidFill>
                  <a:sysClr val="windowText" lastClr="000000"/>
                </a:solidFill>
                <a:round/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'4_column_comparsion'!$J$8:$O$8</c:f>
              <c:numCache>
                <c:formatCode>General</c:formatCode>
                <c:ptCount val="6"/>
                <c:pt idx="0">
                  <c:v>5</c:v>
                </c:pt>
                <c:pt idx="1">
                  <c:v>4.8</c:v>
                </c:pt>
                <c:pt idx="2">
                  <c:v>4.7</c:v>
                </c:pt>
                <c:pt idx="3">
                  <c:v>4.5999999999999996</c:v>
                </c:pt>
                <c:pt idx="4">
                  <c:v>4.4000000000000004</c:v>
                </c:pt>
                <c:pt idx="5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D-4CE8-B002-A4F1842B1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77648"/>
        <c:axId val="263878208"/>
      </c:lineChart>
      <c:catAx>
        <c:axId val="263877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78208"/>
        <c:crosses val="autoZero"/>
        <c:auto val="1"/>
        <c:lblAlgn val="ctr"/>
        <c:lblOffset val="100"/>
        <c:noMultiLvlLbl val="0"/>
      </c:catAx>
      <c:valAx>
        <c:axId val="26387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Read Bytes per code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77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7305278764933145"/>
          <c:y val="0.5427919947506562"/>
          <c:w val="0.51028054568400194"/>
          <c:h val="0.275527121609798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'4_column_comparsion'!$A$3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'4_column_comparsion'!$B$2:$G$2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'4_column_comparsion'!$B$3:$G$3</c:f>
              <c:numCache>
                <c:formatCode>General</c:formatCode>
                <c:ptCount val="6"/>
                <c:pt idx="0">
                  <c:v>3.9</c:v>
                </c:pt>
                <c:pt idx="1">
                  <c:v>4</c:v>
                </c:pt>
                <c:pt idx="2">
                  <c:v>4</c:v>
                </c:pt>
                <c:pt idx="3">
                  <c:v>3.9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'4_column_comparsion'!$A$4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'4_column_comparsion'!$B$2:$G$2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'4_column_comparsion'!$B$4:$G$4</c:f>
              <c:numCache>
                <c:formatCode>General</c:formatCode>
                <c:ptCount val="6"/>
                <c:pt idx="0">
                  <c:v>4.2</c:v>
                </c:pt>
                <c:pt idx="1">
                  <c:v>4.4000000000000004</c:v>
                </c:pt>
                <c:pt idx="2">
                  <c:v>4.4000000000000004</c:v>
                </c:pt>
                <c:pt idx="3">
                  <c:v>4.5</c:v>
                </c:pt>
                <c:pt idx="4">
                  <c:v>4.5999999999999996</c:v>
                </c:pt>
                <c:pt idx="5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'4_column_comparsion'!$A$5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'4_column_comparsion'!$B$2:$G$2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'4_column_comparsion'!$B$5:$G$5</c:f>
              <c:numCache>
                <c:formatCode>General</c:formatCode>
                <c:ptCount val="6"/>
                <c:pt idx="0">
                  <c:v>5.73</c:v>
                </c:pt>
                <c:pt idx="1">
                  <c:v>5.8</c:v>
                </c:pt>
                <c:pt idx="2">
                  <c:v>6.1</c:v>
                </c:pt>
                <c:pt idx="3">
                  <c:v>6.3</c:v>
                </c:pt>
                <c:pt idx="4">
                  <c:v>6.6</c:v>
                </c:pt>
                <c:pt idx="5">
                  <c:v>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82128"/>
        <c:axId val="263882688"/>
      </c:lineChart>
      <c:catAx>
        <c:axId val="263882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82688"/>
        <c:crosses val="autoZero"/>
        <c:auto val="1"/>
        <c:lblAlgn val="ctr"/>
        <c:lblOffset val="100"/>
        <c:noMultiLvlLbl val="0"/>
      </c:catAx>
      <c:valAx>
        <c:axId val="26388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Throughput (codes per 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548693792395368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82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324803708390572"/>
          <c:y val="0.52372929238058374"/>
          <c:w val="0.26773962790171957"/>
          <c:h val="0.2410544463963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'4_column_comparsion'!$I$29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'4_column_comparsion'!$J$28:$O$28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'4_column_comparsion'!$J$29:$O$29</c:f>
              <c:numCache>
                <c:formatCode>General</c:formatCode>
                <c:ptCount val="6"/>
                <c:pt idx="0">
                  <c:v>6.9</c:v>
                </c:pt>
                <c:pt idx="1">
                  <c:v>6.8</c:v>
                </c:pt>
                <c:pt idx="2">
                  <c:v>6.8</c:v>
                </c:pt>
                <c:pt idx="3">
                  <c:v>6.8</c:v>
                </c:pt>
                <c:pt idx="4">
                  <c:v>6.8</c:v>
                </c:pt>
                <c:pt idx="5">
                  <c:v>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'4_column_comparsion'!$I$30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'4_column_comparsion'!$J$28:$O$28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'4_column_comparsion'!$J$30:$O$30</c:f>
              <c:numCache>
                <c:formatCode>General</c:formatCode>
                <c:ptCount val="6"/>
                <c:pt idx="0">
                  <c:v>6.3</c:v>
                </c:pt>
                <c:pt idx="1">
                  <c:v>6.2</c:v>
                </c:pt>
                <c:pt idx="2">
                  <c:v>6</c:v>
                </c:pt>
                <c:pt idx="3">
                  <c:v>5.7</c:v>
                </c:pt>
                <c:pt idx="4">
                  <c:v>5.7</c:v>
                </c:pt>
                <c:pt idx="5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'4_column_comparsion'!$I$31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'4_column_comparsion'!$J$28:$O$28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'4_column_comparsion'!$J$31:$O$31</c:f>
              <c:numCache>
                <c:formatCode>General</c:formatCode>
                <c:ptCount val="6"/>
                <c:pt idx="0">
                  <c:v>5.0999999999999996</c:v>
                </c:pt>
                <c:pt idx="1">
                  <c:v>5</c:v>
                </c:pt>
                <c:pt idx="2">
                  <c:v>4.9000000000000004</c:v>
                </c:pt>
                <c:pt idx="3">
                  <c:v>4.7</c:v>
                </c:pt>
                <c:pt idx="4">
                  <c:v>4.5999999999999996</c:v>
                </c:pt>
                <c:pt idx="5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86608"/>
        <c:axId val="263887168"/>
      </c:lineChart>
      <c:catAx>
        <c:axId val="2638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87168"/>
        <c:crosses val="autoZero"/>
        <c:auto val="1"/>
        <c:lblAlgn val="ctr"/>
        <c:lblOffset val="100"/>
        <c:noMultiLvlLbl val="0"/>
      </c:catAx>
      <c:valAx>
        <c:axId val="26388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Memory bytes per code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548693792395368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86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99556669674558"/>
          <c:y val="0.53756402649587598"/>
          <c:w val="0.26773962790171957"/>
          <c:h val="0.2410544463963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'4_column_comparsion'!$A$43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'4_column_comparsion'!$B$42:$J$42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'4_column_comparsion'!$B$43:$J$43</c:f>
              <c:numCache>
                <c:formatCode>General</c:formatCode>
                <c:ptCount val="9"/>
                <c:pt idx="0">
                  <c:v>1.35</c:v>
                </c:pt>
                <c:pt idx="1">
                  <c:v>1.34</c:v>
                </c:pt>
                <c:pt idx="2">
                  <c:v>1.35</c:v>
                </c:pt>
                <c:pt idx="3">
                  <c:v>1.34</c:v>
                </c:pt>
                <c:pt idx="4">
                  <c:v>1.34</c:v>
                </c:pt>
                <c:pt idx="5">
                  <c:v>1.34</c:v>
                </c:pt>
                <c:pt idx="6">
                  <c:v>1.34</c:v>
                </c:pt>
                <c:pt idx="7">
                  <c:v>1.34</c:v>
                </c:pt>
                <c:pt idx="8">
                  <c:v>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'4_column_comparsion'!$A$44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'4_column_comparsion'!$B$42:$J$42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'4_column_comparsion'!$B$44:$J$44</c:f>
              <c:numCache>
                <c:formatCode>General</c:formatCode>
                <c:ptCount val="9"/>
                <c:pt idx="0">
                  <c:v>1.35</c:v>
                </c:pt>
                <c:pt idx="1">
                  <c:v>1.37</c:v>
                </c:pt>
                <c:pt idx="2">
                  <c:v>1.38</c:v>
                </c:pt>
                <c:pt idx="3">
                  <c:v>1.38</c:v>
                </c:pt>
                <c:pt idx="4">
                  <c:v>1.35</c:v>
                </c:pt>
                <c:pt idx="5">
                  <c:v>1.31</c:v>
                </c:pt>
                <c:pt idx="6">
                  <c:v>1.48</c:v>
                </c:pt>
                <c:pt idx="7">
                  <c:v>1.56</c:v>
                </c:pt>
                <c:pt idx="8">
                  <c:v>1.76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'4_column_comparsion'!$A$45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'4_column_comparsion'!$B$42:$J$42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'4_column_comparsion'!$B$45:$J$45</c:f>
              <c:numCache>
                <c:formatCode>General</c:formatCode>
                <c:ptCount val="9"/>
                <c:pt idx="0">
                  <c:v>2.56</c:v>
                </c:pt>
                <c:pt idx="1">
                  <c:v>2.69</c:v>
                </c:pt>
                <c:pt idx="2">
                  <c:v>2.81</c:v>
                </c:pt>
                <c:pt idx="3">
                  <c:v>2.98</c:v>
                </c:pt>
                <c:pt idx="4">
                  <c:v>3.2</c:v>
                </c:pt>
                <c:pt idx="5">
                  <c:v>3.31</c:v>
                </c:pt>
                <c:pt idx="6">
                  <c:v>3.42</c:v>
                </c:pt>
                <c:pt idx="7">
                  <c:v>3.43</c:v>
                </c:pt>
                <c:pt idx="8">
                  <c:v>3.43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91088"/>
        <c:axId val="263891648"/>
      </c:lineChart>
      <c:catAx>
        <c:axId val="263891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91648"/>
        <c:crosses val="autoZero"/>
        <c:auto val="1"/>
        <c:lblAlgn val="ctr"/>
        <c:lblOffset val="100"/>
        <c:noMultiLvlLbl val="0"/>
      </c:catAx>
      <c:valAx>
        <c:axId val="2638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 Throughput (tuples/ns)</a:t>
                </a:r>
                <a:endParaRPr lang="en-SG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6.4368555139792238E-3"/>
              <c:y val="8.37088561906622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91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835083748065744"/>
          <c:y val="0.64824189941821497"/>
          <c:w val="0.78763279037208656"/>
          <c:h val="0.144211307589350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'4_column_comparsion'!$L$43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'4_column_comparsion'!$M$42:$U$42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'4_column_comparsion'!$M$43:$U$43</c:f>
              <c:numCache>
                <c:formatCode>General</c:formatCode>
                <c:ptCount val="9"/>
                <c:pt idx="0">
                  <c:v>6.65</c:v>
                </c:pt>
                <c:pt idx="1">
                  <c:v>6.64</c:v>
                </c:pt>
                <c:pt idx="2">
                  <c:v>6.64</c:v>
                </c:pt>
                <c:pt idx="3">
                  <c:v>6.65</c:v>
                </c:pt>
                <c:pt idx="4">
                  <c:v>6.65</c:v>
                </c:pt>
                <c:pt idx="5">
                  <c:v>6.65</c:v>
                </c:pt>
                <c:pt idx="6">
                  <c:v>6.65</c:v>
                </c:pt>
                <c:pt idx="7">
                  <c:v>6.65</c:v>
                </c:pt>
                <c:pt idx="8">
                  <c:v>6.65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'4_column_comparsion'!$L$44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'4_column_comparsion'!$M$42:$U$42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'4_column_comparsion'!$M$44:$U$44</c:f>
              <c:numCache>
                <c:formatCode>General</c:formatCode>
                <c:ptCount val="9"/>
                <c:pt idx="0">
                  <c:v>6.64</c:v>
                </c:pt>
                <c:pt idx="1">
                  <c:v>6.47</c:v>
                </c:pt>
                <c:pt idx="2">
                  <c:v>6.28</c:v>
                </c:pt>
                <c:pt idx="3">
                  <c:v>6.08</c:v>
                </c:pt>
                <c:pt idx="4">
                  <c:v>5.89</c:v>
                </c:pt>
                <c:pt idx="5">
                  <c:v>5.8</c:v>
                </c:pt>
                <c:pt idx="6">
                  <c:v>5.28</c:v>
                </c:pt>
                <c:pt idx="7">
                  <c:v>4.6399999999999997</c:v>
                </c:pt>
                <c:pt idx="8">
                  <c:v>3.11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'4_column_comparsion'!$L$45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'4_column_comparsion'!$M$42:$U$42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'4_column_comparsion'!$M$45:$U$45</c:f>
              <c:numCache>
                <c:formatCode>General</c:formatCode>
                <c:ptCount val="9"/>
                <c:pt idx="0">
                  <c:v>4.62</c:v>
                </c:pt>
                <c:pt idx="1">
                  <c:v>4.25</c:v>
                </c:pt>
                <c:pt idx="2">
                  <c:v>4.2</c:v>
                </c:pt>
                <c:pt idx="3">
                  <c:v>4.16</c:v>
                </c:pt>
                <c:pt idx="4">
                  <c:v>4.12</c:v>
                </c:pt>
                <c:pt idx="5">
                  <c:v>4.0999999999999996</c:v>
                </c:pt>
                <c:pt idx="6">
                  <c:v>4.09</c:v>
                </c:pt>
                <c:pt idx="7">
                  <c:v>4.09</c:v>
                </c:pt>
                <c:pt idx="8">
                  <c:v>4.09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95568"/>
        <c:axId val="263896128"/>
      </c:lineChart>
      <c:catAx>
        <c:axId val="263895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96128"/>
        <c:crosses val="autoZero"/>
        <c:auto val="1"/>
        <c:lblAlgn val="ctr"/>
        <c:lblOffset val="100"/>
        <c:noMultiLvlLbl val="0"/>
      </c:catAx>
      <c:valAx>
        <c:axId val="26389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Memory bytes per tuple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548693792395368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9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165599257391426"/>
          <c:y val="0.64363032137978415"/>
          <c:w val="0.78141200669925348"/>
          <c:h val="0.130376573474057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'4_column_comparsion'!$W$43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'4_column_comparsion'!$X$42:$AF$42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'4_column_comparsion'!$X$43:$AF$43</c:f>
              <c:numCache>
                <c:formatCode>General</c:formatCode>
                <c:ptCount val="9"/>
                <c:pt idx="0">
                  <c:v>2.73</c:v>
                </c:pt>
                <c:pt idx="1">
                  <c:v>2.73</c:v>
                </c:pt>
                <c:pt idx="2">
                  <c:v>2.73</c:v>
                </c:pt>
                <c:pt idx="3">
                  <c:v>2.73</c:v>
                </c:pt>
                <c:pt idx="4">
                  <c:v>2.73</c:v>
                </c:pt>
                <c:pt idx="5">
                  <c:v>2.73</c:v>
                </c:pt>
                <c:pt idx="6">
                  <c:v>2.74</c:v>
                </c:pt>
                <c:pt idx="7">
                  <c:v>2.73</c:v>
                </c:pt>
                <c:pt idx="8">
                  <c:v>2.73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'4_column_comparsion'!$W$44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'4_column_comparsion'!$X$42:$AF$42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'4_column_comparsion'!$X$44:$AF$44</c:f>
              <c:numCache>
                <c:formatCode>General</c:formatCode>
                <c:ptCount val="9"/>
                <c:pt idx="0">
                  <c:v>2.72</c:v>
                </c:pt>
                <c:pt idx="1">
                  <c:v>2.71</c:v>
                </c:pt>
                <c:pt idx="2">
                  <c:v>2.7</c:v>
                </c:pt>
                <c:pt idx="3">
                  <c:v>2.65</c:v>
                </c:pt>
                <c:pt idx="4">
                  <c:v>2.52</c:v>
                </c:pt>
                <c:pt idx="5">
                  <c:v>2.34</c:v>
                </c:pt>
                <c:pt idx="6">
                  <c:v>2</c:v>
                </c:pt>
                <c:pt idx="7">
                  <c:v>1.93</c:v>
                </c:pt>
                <c:pt idx="8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'4_column_comparsion'!$W$45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'4_column_comparsion'!$X$42:$AF$42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'4_column_comparsion'!$X$45:$AF$45</c:f>
              <c:numCache>
                <c:formatCode>General</c:formatCode>
                <c:ptCount val="9"/>
                <c:pt idx="0">
                  <c:v>1.6</c:v>
                </c:pt>
                <c:pt idx="1">
                  <c:v>1.59</c:v>
                </c:pt>
                <c:pt idx="2">
                  <c:v>1.58</c:v>
                </c:pt>
                <c:pt idx="3">
                  <c:v>1.57</c:v>
                </c:pt>
                <c:pt idx="4">
                  <c:v>1.56</c:v>
                </c:pt>
                <c:pt idx="5">
                  <c:v>1.56</c:v>
                </c:pt>
                <c:pt idx="6">
                  <c:v>1.55</c:v>
                </c:pt>
                <c:pt idx="7">
                  <c:v>1.55</c:v>
                </c:pt>
                <c:pt idx="8">
                  <c:v>1.55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900048"/>
        <c:axId val="265872656"/>
      </c:lineChart>
      <c:catAx>
        <c:axId val="263900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72656"/>
        <c:crosses val="autoZero"/>
        <c:auto val="1"/>
        <c:lblAlgn val="ctr"/>
        <c:lblOffset val="100"/>
        <c:noMultiLvlLbl val="0"/>
      </c:catAx>
      <c:valAx>
        <c:axId val="26587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Instructions per tuple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423114595133296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900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222870583092539"/>
          <c:y val="0.66207663353350732"/>
          <c:w val="0.76230845829571603"/>
          <c:h val="0.116541839358765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821646118928144"/>
          <c:y val="4.1160696675921288E-2"/>
          <c:w val="0.79122800364386969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'4_column_comparsion'!$AH$43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'4_column_comparsion'!$AI$42:$AQ$42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'4_column_comparsion'!$AI$43:$AQ$43</c:f>
              <c:numCache>
                <c:formatCode>General</c:formatCode>
                <c:ptCount val="9"/>
                <c:pt idx="0">
                  <c:v>2.9000000000000001E-2</c:v>
                </c:pt>
                <c:pt idx="1">
                  <c:v>2.9000000000000001E-2</c:v>
                </c:pt>
                <c:pt idx="2">
                  <c:v>2.9000000000000001E-2</c:v>
                </c:pt>
                <c:pt idx="3">
                  <c:v>2.9000000000000001E-2</c:v>
                </c:pt>
                <c:pt idx="4">
                  <c:v>2.9000000000000001E-2</c:v>
                </c:pt>
                <c:pt idx="5">
                  <c:v>2.9000000000000001E-2</c:v>
                </c:pt>
                <c:pt idx="6">
                  <c:v>2.9000000000000001E-2</c:v>
                </c:pt>
                <c:pt idx="7">
                  <c:v>2.9000000000000001E-2</c:v>
                </c:pt>
                <c:pt idx="8">
                  <c:v>2.9000000000000001E-2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'4_column_comparsion'!$AH$44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'4_column_comparsion'!$AI$42:$AQ$42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'4_column_comparsion'!$AI$44:$AQ$44</c:f>
              <c:numCache>
                <c:formatCode>General</c:formatCode>
                <c:ptCount val="9"/>
                <c:pt idx="0">
                  <c:v>2.9000000000000001E-2</c:v>
                </c:pt>
                <c:pt idx="1">
                  <c:v>2.9000000000000001E-2</c:v>
                </c:pt>
                <c:pt idx="2">
                  <c:v>2.8000000000000001E-2</c:v>
                </c:pt>
                <c:pt idx="3">
                  <c:v>2.7E-2</c:v>
                </c:pt>
                <c:pt idx="4">
                  <c:v>2.5000000000000001E-2</c:v>
                </c:pt>
                <c:pt idx="5">
                  <c:v>2.4E-2</c:v>
                </c:pt>
                <c:pt idx="6">
                  <c:v>2.7E-2</c:v>
                </c:pt>
                <c:pt idx="7">
                  <c:v>2.5000000000000001E-2</c:v>
                </c:pt>
                <c:pt idx="8">
                  <c:v>1.9E-2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'4_column_comparsion'!$AH$45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'4_column_comparsion'!$AI$42:$AQ$42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'4_column_comparsion'!$AI$45:$AQ$45</c:f>
              <c:numCache>
                <c:formatCode>General</c:formatCode>
                <c:ptCount val="9"/>
                <c:pt idx="0">
                  <c:v>6.0000000000000001E-3</c:v>
                </c:pt>
                <c:pt idx="1">
                  <c:v>5.0000000000000001E-3</c:v>
                </c:pt>
                <c:pt idx="2">
                  <c:v>5.0000000000000001E-3</c:v>
                </c:pt>
                <c:pt idx="3">
                  <c:v>5.0000000000000001E-3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5.0000000000000001E-3</c:v>
                </c:pt>
                <c:pt idx="7">
                  <c:v>5.0000000000000001E-3</c:v>
                </c:pt>
                <c:pt idx="8">
                  <c:v>4.0000000000000001E-3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876576"/>
        <c:axId val="265877136"/>
      </c:lineChart>
      <c:catAx>
        <c:axId val="265876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77136"/>
        <c:crosses val="autoZero"/>
        <c:auto val="1"/>
        <c:lblAlgn val="ctr"/>
        <c:lblOffset val="100"/>
        <c:noMultiLvlLbl val="0"/>
      </c:catAx>
      <c:valAx>
        <c:axId val="265877136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L3 cache misses per tuple</a:t>
                </a:r>
                <a:endParaRPr lang="en-SG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8191211815010818E-2"/>
              <c:y val="3.75930758063543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76576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4473094654978228"/>
          <c:y val="0.366935639073937"/>
          <c:w val="0.65614446295739004"/>
          <c:h val="0.171880775819934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'4_column_comparsion'!$A$67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'4_column_comparsion'!$B$66:$I$66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'4_column_comparsion'!$B$67:$I$67</c:f>
              <c:numCache>
                <c:formatCode>General</c:formatCode>
                <c:ptCount val="8"/>
                <c:pt idx="0">
                  <c:v>4.4000000000000004</c:v>
                </c:pt>
                <c:pt idx="1">
                  <c:v>4.5</c:v>
                </c:pt>
                <c:pt idx="2">
                  <c:v>4.4000000000000004</c:v>
                </c:pt>
                <c:pt idx="3">
                  <c:v>4.4000000000000004</c:v>
                </c:pt>
                <c:pt idx="4">
                  <c:v>4.4000000000000004</c:v>
                </c:pt>
                <c:pt idx="5">
                  <c:v>4.4000000000000004</c:v>
                </c:pt>
                <c:pt idx="6">
                  <c:v>4.4000000000000004</c:v>
                </c:pt>
                <c:pt idx="7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'4_column_comparsion'!$A$68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'4_column_comparsion'!$B$66:$I$66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'4_column_comparsion'!$B$68:$I$68</c:f>
              <c:numCache>
                <c:formatCode>General</c:formatCode>
                <c:ptCount val="8"/>
                <c:pt idx="0">
                  <c:v>4.4000000000000004</c:v>
                </c:pt>
                <c:pt idx="1">
                  <c:v>4.5</c:v>
                </c:pt>
                <c:pt idx="2">
                  <c:v>4.7</c:v>
                </c:pt>
                <c:pt idx="3">
                  <c:v>4.8</c:v>
                </c:pt>
                <c:pt idx="4">
                  <c:v>5</c:v>
                </c:pt>
                <c:pt idx="5">
                  <c:v>5.0999999999999996</c:v>
                </c:pt>
                <c:pt idx="6">
                  <c:v>5.5</c:v>
                </c:pt>
                <c:pt idx="7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'4_column_comparsion'!$A$69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'4_column_comparsion'!$B$66:$I$66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'4_column_comparsion'!$B$69:$I$69</c:f>
              <c:numCache>
                <c:formatCode>General</c:formatCode>
                <c:ptCount val="8"/>
                <c:pt idx="0">
                  <c:v>6.9</c:v>
                </c:pt>
                <c:pt idx="1">
                  <c:v>7</c:v>
                </c:pt>
                <c:pt idx="2">
                  <c:v>7</c:v>
                </c:pt>
                <c:pt idx="3">
                  <c:v>7.1</c:v>
                </c:pt>
                <c:pt idx="4">
                  <c:v>7.1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881056"/>
        <c:axId val="265881616"/>
      </c:lineChart>
      <c:catAx>
        <c:axId val="265881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81616"/>
        <c:crosses val="autoZero"/>
        <c:auto val="1"/>
        <c:lblAlgn val="ctr"/>
        <c:lblOffset val="100"/>
        <c:noMultiLvlLbl val="0"/>
      </c:catAx>
      <c:valAx>
        <c:axId val="26588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Throughput (tuples/ns)</a:t>
                </a:r>
              </a:p>
            </c:rich>
          </c:tx>
          <c:layout>
            <c:manualLayout>
              <c:xMode val="edge"/>
              <c:yMode val="edge"/>
              <c:x val="9.1844516262676416E-3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81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946930230366905"/>
          <c:y val="0.61134927511076875"/>
          <c:w val="0.79229138777091557"/>
          <c:h val="0.125764995435627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22107202428438"/>
          <c:y val="6.2708151064450282E-2"/>
          <c:w val="0.8031869524457923"/>
          <c:h val="0.72671041119860014"/>
        </c:manualLayout>
      </c:layout>
      <c:lineChart>
        <c:grouping val="standard"/>
        <c:varyColors val="0"/>
        <c:ser>
          <c:idx val="0"/>
          <c:order val="0"/>
          <c:tx>
            <c:strRef>
              <c:f>byteslice!$D$44</c:f>
              <c:strCache>
                <c:ptCount val="1"/>
                <c:pt idx="0">
                  <c:v>ByteSlice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byteslice!$C$45:$C$53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byteslice!$D$45:$D$53</c:f>
              <c:numCache>
                <c:formatCode>General</c:formatCode>
                <c:ptCount val="9"/>
                <c:pt idx="0">
                  <c:v>1.4</c:v>
                </c:pt>
                <c:pt idx="1">
                  <c:v>3.1</c:v>
                </c:pt>
                <c:pt idx="2">
                  <c:v>5.8</c:v>
                </c:pt>
                <c:pt idx="3">
                  <c:v>6.3</c:v>
                </c:pt>
                <c:pt idx="4">
                  <c:v>7.1</c:v>
                </c:pt>
                <c:pt idx="5">
                  <c:v>7.3</c:v>
                </c:pt>
                <c:pt idx="6">
                  <c:v>7.8</c:v>
                </c:pt>
                <c:pt idx="7">
                  <c:v>8.5</c:v>
                </c:pt>
                <c:pt idx="8">
                  <c:v>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D5-4EEE-94BA-EA405C97A011}"/>
            </c:ext>
          </c:extLst>
        </c:ser>
        <c:ser>
          <c:idx val="1"/>
          <c:order val="1"/>
          <c:tx>
            <c:strRef>
              <c:f>byteslice!$E$44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byteslice!$C$45:$C$53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byteslice!$E$45:$E$53</c:f>
              <c:numCache>
                <c:formatCode>General</c:formatCode>
                <c:ptCount val="9"/>
                <c:pt idx="0">
                  <c:v>1.4</c:v>
                </c:pt>
                <c:pt idx="1">
                  <c:v>3.4</c:v>
                </c:pt>
                <c:pt idx="2">
                  <c:v>5.7</c:v>
                </c:pt>
                <c:pt idx="3">
                  <c:v>7.1</c:v>
                </c:pt>
                <c:pt idx="4">
                  <c:v>7.8</c:v>
                </c:pt>
                <c:pt idx="5">
                  <c:v>8.6</c:v>
                </c:pt>
                <c:pt idx="6">
                  <c:v>8.8000000000000007</c:v>
                </c:pt>
                <c:pt idx="7">
                  <c:v>9.5</c:v>
                </c:pt>
                <c:pt idx="8">
                  <c:v>10.199999999999999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D5-4EEE-94BA-EA405C97A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200096"/>
        <c:axId val="254200656"/>
      </c:lineChart>
      <c:catAx>
        <c:axId val="254200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200656"/>
        <c:crosses val="autoZero"/>
        <c:auto val="1"/>
        <c:lblAlgn val="ctr"/>
        <c:lblOffset val="100"/>
        <c:noMultiLvlLbl val="0"/>
      </c:catAx>
      <c:valAx>
        <c:axId val="25420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Codes/ns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420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8207106579420778"/>
          <c:y val="0.54687445319335071"/>
          <c:w val="0.51792893420579222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360488379291"/>
          <c:y val="8.2870734908136498E-2"/>
          <c:w val="0.81656878273484801"/>
          <c:h val="0.74921114027413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'4_column_comparsion'!$O$66</c:f>
              <c:strCache>
                <c:ptCount val="1"/>
                <c:pt idx="0">
                  <c:v>MR_0</c:v>
                </c:pt>
              </c:strCache>
            </c:strRef>
          </c:tx>
          <c:spPr>
            <a:pattFill prst="narVer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'4_column_comparsion'!$N$67:$N$69</c:f>
              <c:strCache>
                <c:ptCount val="3"/>
                <c:pt idx="0">
                  <c:v>BS_worst</c:v>
                </c:pt>
                <c:pt idx="1">
                  <c:v>BS_best</c:v>
                </c:pt>
                <c:pt idx="2">
                  <c:v>Hebe</c:v>
                </c:pt>
              </c:strCache>
            </c:strRef>
          </c:cat>
          <c:val>
            <c:numRef>
              <c:f>'4_column_comparsion'!$O$67:$O$69</c:f>
              <c:numCache>
                <c:formatCode>General</c:formatCode>
                <c:ptCount val="3"/>
                <c:pt idx="0">
                  <c:v>0.06</c:v>
                </c:pt>
                <c:pt idx="1">
                  <c:v>0.06</c:v>
                </c:pt>
                <c:pt idx="2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0B-2944-BEB8-D41891CFB41B}"/>
            </c:ext>
          </c:extLst>
        </c:ser>
        <c:ser>
          <c:idx val="1"/>
          <c:order val="1"/>
          <c:tx>
            <c:strRef>
              <c:f>'4_column_comparsion'!$P$66</c:f>
              <c:strCache>
                <c:ptCount val="1"/>
                <c:pt idx="0">
                  <c:v>MR_1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'4_column_comparsion'!$N$67:$N$69</c:f>
              <c:strCache>
                <c:ptCount val="3"/>
                <c:pt idx="0">
                  <c:v>BS_worst</c:v>
                </c:pt>
                <c:pt idx="1">
                  <c:v>BS_best</c:v>
                </c:pt>
                <c:pt idx="2">
                  <c:v>Hebe</c:v>
                </c:pt>
              </c:strCache>
            </c:strRef>
          </c:cat>
          <c:val>
            <c:numRef>
              <c:f>'4_column_comparsion'!$P$67:$P$69</c:f>
              <c:numCache>
                <c:formatCode>General</c:formatCode>
                <c:ptCount val="3"/>
                <c:pt idx="0">
                  <c:v>0.253</c:v>
                </c:pt>
                <c:pt idx="1">
                  <c:v>0.28199999999999997</c:v>
                </c:pt>
                <c:pt idx="2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0B-2944-BEB8-D41891CFB41B}"/>
            </c:ext>
          </c:extLst>
        </c:ser>
        <c:ser>
          <c:idx val="2"/>
          <c:order val="2"/>
          <c:tx>
            <c:strRef>
              <c:f>'4_column_comparsion'!$Q$66</c:f>
              <c:strCache>
                <c:ptCount val="1"/>
                <c:pt idx="0">
                  <c:v>MR_2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'4_column_comparsion'!$N$67:$N$69</c:f>
              <c:strCache>
                <c:ptCount val="3"/>
                <c:pt idx="0">
                  <c:v>BS_worst</c:v>
                </c:pt>
                <c:pt idx="1">
                  <c:v>BS_best</c:v>
                </c:pt>
                <c:pt idx="2">
                  <c:v>Hebe</c:v>
                </c:pt>
              </c:strCache>
            </c:strRef>
          </c:cat>
          <c:val>
            <c:numRef>
              <c:f>'4_column_comparsion'!$Q$67:$Q$69</c:f>
              <c:numCache>
                <c:formatCode>General</c:formatCode>
                <c:ptCount val="3"/>
                <c:pt idx="0">
                  <c:v>0.43299999999999994</c:v>
                </c:pt>
                <c:pt idx="1">
                  <c:v>0.38300000000000006</c:v>
                </c:pt>
                <c:pt idx="2">
                  <c:v>7.7000000000000013E-2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0B-2944-BEB8-D41891CFB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5885536"/>
        <c:axId val="265886096"/>
      </c:barChart>
      <c:catAx>
        <c:axId val="26588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86096"/>
        <c:crosses val="autoZero"/>
        <c:auto val="1"/>
        <c:lblAlgn val="ctr"/>
        <c:lblOffset val="100"/>
        <c:noMultiLvlLbl val="0"/>
      </c:catAx>
      <c:valAx>
        <c:axId val="26588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Time (ns/tuple)</a:t>
                </a:r>
              </a:p>
            </c:rich>
          </c:tx>
          <c:layout>
            <c:manualLayout>
              <c:xMode val="edge"/>
              <c:yMode val="edge"/>
              <c:x val="9.607553590480028E-4"/>
              <c:y val="0.221041119860017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8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773891143499887"/>
          <c:y val="9.5056503353747449E-2"/>
          <c:w val="0.15309723228847791"/>
          <c:h val="0.3183191163604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641552569447823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'4_column_comparsion'!$A$38</c:f>
              <c:strCache>
                <c:ptCount val="1"/>
                <c:pt idx="0">
                  <c:v>No pruning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numRef>
              <c:f>'4_column_comparsion'!$B$37:$I$37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'4_column_comparsion'!$B$38:$I$38</c:f>
              <c:numCache>
                <c:formatCode>General</c:formatCode>
                <c:ptCount val="8"/>
                <c:pt idx="0">
                  <c:v>1.46</c:v>
                </c:pt>
                <c:pt idx="1">
                  <c:v>1.45</c:v>
                </c:pt>
                <c:pt idx="2">
                  <c:v>1.44</c:v>
                </c:pt>
                <c:pt idx="3">
                  <c:v>1.43</c:v>
                </c:pt>
                <c:pt idx="4">
                  <c:v>1.45</c:v>
                </c:pt>
                <c:pt idx="5">
                  <c:v>1.45</c:v>
                </c:pt>
                <c:pt idx="6">
                  <c:v>1.45</c:v>
                </c:pt>
                <c:pt idx="7">
                  <c:v>1.44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'4_column_comparsion'!$A$39</c:f>
              <c:strCache>
                <c:ptCount val="1"/>
                <c:pt idx="0">
                  <c:v>Hebe</c:v>
                </c:pt>
              </c:strCache>
            </c:strRef>
          </c:tx>
          <c:spPr>
            <a:pattFill prst="ltUp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numRef>
              <c:f>'4_column_comparsion'!$B$37:$I$37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'4_column_comparsion'!$B$39:$I$39</c:f>
              <c:numCache>
                <c:formatCode>General</c:formatCode>
                <c:ptCount val="8"/>
                <c:pt idx="0">
                  <c:v>2.56</c:v>
                </c:pt>
                <c:pt idx="1">
                  <c:v>2.69</c:v>
                </c:pt>
                <c:pt idx="2">
                  <c:v>2.81</c:v>
                </c:pt>
                <c:pt idx="3">
                  <c:v>2.98</c:v>
                </c:pt>
                <c:pt idx="4">
                  <c:v>3.2</c:v>
                </c:pt>
                <c:pt idx="5">
                  <c:v>3.31</c:v>
                </c:pt>
                <c:pt idx="6">
                  <c:v>3.42</c:v>
                </c:pt>
                <c:pt idx="7">
                  <c:v>3.43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5889456"/>
        <c:axId val="265890016"/>
      </c:barChart>
      <c:catAx>
        <c:axId val="265889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90016"/>
        <c:crosses val="autoZero"/>
        <c:auto val="1"/>
        <c:lblAlgn val="ctr"/>
        <c:lblOffset val="100"/>
        <c:noMultiLvlLbl val="0"/>
      </c:catAx>
      <c:valAx>
        <c:axId val="26589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Throughput (tuples/ns)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635851320166756E-2"/>
              <c:y val="6.065096599850831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89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877467230354703E-2"/>
          <c:y val="0.91110184760876967"/>
          <c:w val="0.87033200340074335"/>
          <c:h val="8.68726892181305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1"/>
          <c:order val="0"/>
          <c:tx>
            <c:strRef>
              <c:f>'4_column_comparsion'!$A$44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'4_column_comparsion'!$B$42:$I$42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'4_column_comparsion'!$B$44:$I$44</c:f>
              <c:numCache>
                <c:formatCode>General</c:formatCode>
                <c:ptCount val="8"/>
                <c:pt idx="0">
                  <c:v>1.35</c:v>
                </c:pt>
                <c:pt idx="1">
                  <c:v>1.37</c:v>
                </c:pt>
                <c:pt idx="2">
                  <c:v>1.38</c:v>
                </c:pt>
                <c:pt idx="3">
                  <c:v>1.38</c:v>
                </c:pt>
                <c:pt idx="4">
                  <c:v>1.35</c:v>
                </c:pt>
                <c:pt idx="5">
                  <c:v>1.31</c:v>
                </c:pt>
                <c:pt idx="6">
                  <c:v>1.48</c:v>
                </c:pt>
                <c:pt idx="7">
                  <c:v>1.56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C3-CC4D-9693-E617FB070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892816"/>
        <c:axId val="265893376"/>
      </c:lineChart>
      <c:catAx>
        <c:axId val="265892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93376"/>
        <c:crosses val="autoZero"/>
        <c:auto val="1"/>
        <c:lblAlgn val="ctr"/>
        <c:lblOffset val="100"/>
        <c:noMultiLvlLbl val="0"/>
      </c:catAx>
      <c:valAx>
        <c:axId val="265893376"/>
        <c:scaling>
          <c:orientation val="minMax"/>
          <c:max val="1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 Throughput (tuples/ns)</a:t>
                </a:r>
                <a:endParaRPr lang="en-SG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6.4368555139792238E-3"/>
              <c:y val="8.37088561906622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92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257486123075342"/>
          <c:y val="4.116055257003101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'4_column_comparsion'!$W$44</c:f>
              <c:strCache>
                <c:ptCount val="1"/>
                <c:pt idx="0">
                  <c:v>BS_best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solid"/>
            </a:ln>
          </c:spPr>
          <c:cat>
            <c:numRef>
              <c:f>'4_column_comparsion'!$X$42:$AE$42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'4_column_comparsion'!$X$44:$AE$44</c:f>
              <c:numCache>
                <c:formatCode>General</c:formatCode>
                <c:ptCount val="8"/>
                <c:pt idx="0">
                  <c:v>2.72</c:v>
                </c:pt>
                <c:pt idx="1">
                  <c:v>2.71</c:v>
                </c:pt>
                <c:pt idx="2">
                  <c:v>2.7</c:v>
                </c:pt>
                <c:pt idx="3">
                  <c:v>2.65</c:v>
                </c:pt>
                <c:pt idx="4">
                  <c:v>2.52</c:v>
                </c:pt>
                <c:pt idx="5">
                  <c:v>2.34</c:v>
                </c:pt>
                <c:pt idx="6">
                  <c:v>2</c:v>
                </c:pt>
                <c:pt idx="7">
                  <c:v>1.93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25-F94E-915A-7C41D54A4DC9}"/>
            </c:ext>
          </c:extLst>
        </c:ser>
        <c:ser>
          <c:idx val="1"/>
          <c:order val="1"/>
          <c:tx>
            <c:strRef>
              <c:f>'4_column_comparsion'!$W$44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'4_column_comparsion'!$X$42:$AE$42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'4_column_comparsion'!$X$44:$AE$44</c:f>
              <c:numCache>
                <c:formatCode>General</c:formatCode>
                <c:ptCount val="8"/>
                <c:pt idx="0">
                  <c:v>2.72</c:v>
                </c:pt>
                <c:pt idx="1">
                  <c:v>2.71</c:v>
                </c:pt>
                <c:pt idx="2">
                  <c:v>2.7</c:v>
                </c:pt>
                <c:pt idx="3">
                  <c:v>2.65</c:v>
                </c:pt>
                <c:pt idx="4">
                  <c:v>2.52</c:v>
                </c:pt>
                <c:pt idx="5">
                  <c:v>2.34</c:v>
                </c:pt>
                <c:pt idx="6">
                  <c:v>2</c:v>
                </c:pt>
                <c:pt idx="7">
                  <c:v>1.93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25-F94E-915A-7C41D54A4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896176"/>
        <c:axId val="265896736"/>
      </c:lineChart>
      <c:catAx>
        <c:axId val="265896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96736"/>
        <c:crosses val="autoZero"/>
        <c:auto val="1"/>
        <c:lblAlgn val="ctr"/>
        <c:lblOffset val="100"/>
        <c:noMultiLvlLbl val="0"/>
      </c:catAx>
      <c:valAx>
        <c:axId val="26589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Instructions per tuple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423114595133296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961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'4_column_comparsion_complex'!$A$4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'4_column_comparsion_complex'!$B$3:$G$3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'4_column_comparsion_complex'!$B$4:$G$4</c:f>
              <c:numCache>
                <c:formatCode>General</c:formatCode>
                <c:ptCount val="6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'4_column_comparsion_complex'!$A$5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'4_column_comparsion_complex'!$B$3:$G$3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'4_column_comparsion_complex'!$B$5:$G$5</c:f>
              <c:numCache>
                <c:formatCode>General</c:formatCode>
                <c:ptCount val="6"/>
                <c:pt idx="0">
                  <c:v>3.4</c:v>
                </c:pt>
                <c:pt idx="1">
                  <c:v>3.4</c:v>
                </c:pt>
                <c:pt idx="2">
                  <c:v>3.5</c:v>
                </c:pt>
                <c:pt idx="3">
                  <c:v>3.5</c:v>
                </c:pt>
                <c:pt idx="4">
                  <c:v>3.6</c:v>
                </c:pt>
                <c:pt idx="5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'4_column_comparsion_complex'!$A$6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'4_column_comparsion_complex'!$B$3:$G$3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'4_column_comparsion_complex'!$B$6:$G$6</c:f>
              <c:numCache>
                <c:formatCode>General</c:formatCode>
                <c:ptCount val="6"/>
                <c:pt idx="0">
                  <c:v>5.9</c:v>
                </c:pt>
                <c:pt idx="1">
                  <c:v>5.9</c:v>
                </c:pt>
                <c:pt idx="2">
                  <c:v>5.7</c:v>
                </c:pt>
                <c:pt idx="3">
                  <c:v>5.8</c:v>
                </c:pt>
                <c:pt idx="4">
                  <c:v>5.6</c:v>
                </c:pt>
                <c:pt idx="5">
                  <c:v>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901216"/>
        <c:axId val="265901776"/>
      </c:lineChart>
      <c:catAx>
        <c:axId val="265901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01776"/>
        <c:crosses val="autoZero"/>
        <c:auto val="1"/>
        <c:lblAlgn val="ctr"/>
        <c:lblOffset val="100"/>
        <c:noMultiLvlLbl val="0"/>
      </c:catAx>
      <c:valAx>
        <c:axId val="26590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Throughput (codes per 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548693792395368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0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324803708390572"/>
          <c:y val="0.52372929238058374"/>
          <c:w val="0.26773962790171957"/>
          <c:h val="0.2410544463963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'4_column_comparsion_complex'!$J$4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'4_column_comparsion_complex'!$K$3:$P$3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'4_column_comparsion_complex'!$K$4:$P$4</c:f>
              <c:numCache>
                <c:formatCode>General</c:formatCode>
                <c:ptCount val="6"/>
                <c:pt idx="0">
                  <c:v>7.7</c:v>
                </c:pt>
                <c:pt idx="1">
                  <c:v>7.8</c:v>
                </c:pt>
                <c:pt idx="2">
                  <c:v>7.8</c:v>
                </c:pt>
                <c:pt idx="3">
                  <c:v>7.8</c:v>
                </c:pt>
                <c:pt idx="4">
                  <c:v>7.8</c:v>
                </c:pt>
                <c:pt idx="5">
                  <c:v>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'4_column_comparsion_complex'!$J$5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'4_column_comparsion_complex'!$K$3:$P$3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'4_column_comparsion_complex'!$K$5:$P$5</c:f>
              <c:numCache>
                <c:formatCode>General</c:formatCode>
                <c:ptCount val="6"/>
                <c:pt idx="0">
                  <c:v>7.6</c:v>
                </c:pt>
                <c:pt idx="1">
                  <c:v>7.5</c:v>
                </c:pt>
                <c:pt idx="2">
                  <c:v>7.4</c:v>
                </c:pt>
                <c:pt idx="3">
                  <c:v>7.3</c:v>
                </c:pt>
                <c:pt idx="4">
                  <c:v>7.2</c:v>
                </c:pt>
                <c:pt idx="5">
                  <c:v>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'4_column_comparsion_complex'!$J$6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'4_column_comparsion_complex'!$K$3:$P$3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'4_column_comparsion_complex'!$K$6:$P$6</c:f>
              <c:numCache>
                <c:formatCode>General</c:formatCode>
                <c:ptCount val="6"/>
                <c:pt idx="0">
                  <c:v>4.9000000000000004</c:v>
                </c:pt>
                <c:pt idx="1">
                  <c:v>5</c:v>
                </c:pt>
                <c:pt idx="2">
                  <c:v>5.0999999999999996</c:v>
                </c:pt>
                <c:pt idx="3">
                  <c:v>5.0999999999999996</c:v>
                </c:pt>
                <c:pt idx="4">
                  <c:v>5.2</c:v>
                </c:pt>
                <c:pt idx="5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905696"/>
        <c:axId val="265906256"/>
      </c:lineChart>
      <c:catAx>
        <c:axId val="265905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06256"/>
        <c:crosses val="autoZero"/>
        <c:auto val="1"/>
        <c:lblAlgn val="ctr"/>
        <c:lblOffset val="100"/>
        <c:noMultiLvlLbl val="0"/>
      </c:catAx>
      <c:valAx>
        <c:axId val="26590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Memory bytes per code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548693792395368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05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99556669674558"/>
          <c:y val="0.53756402649587598"/>
          <c:w val="0.26773962790171957"/>
          <c:h val="0.2410544463963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'4_column_comparsion_complex'!$A$37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'4_column_comparsion_complex'!$B$36:$I$36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'4_column_comparsion_complex'!$B$37:$I$37</c:f>
              <c:numCache>
                <c:formatCode>General</c:formatCode>
                <c:ptCount val="8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'4_column_comparsion_complex'!$A$38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'4_column_comparsion_complex'!$B$36:$I$36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'4_column_comparsion_complex'!$B$38:$I$38</c:f>
              <c:numCache>
                <c:formatCode>General</c:formatCode>
                <c:ptCount val="8"/>
                <c:pt idx="0">
                  <c:v>1.5</c:v>
                </c:pt>
                <c:pt idx="1">
                  <c:v>1.5</c:v>
                </c:pt>
                <c:pt idx="2">
                  <c:v>1.6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'4_column_comparsion_complex'!$A$39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'4_column_comparsion_complex'!$B$36:$I$36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'4_column_comparsion_complex'!$B$39:$I$39</c:f>
              <c:numCache>
                <c:formatCode>General</c:formatCode>
                <c:ptCount val="8"/>
                <c:pt idx="0">
                  <c:v>1.7</c:v>
                </c:pt>
                <c:pt idx="1">
                  <c:v>1.7</c:v>
                </c:pt>
                <c:pt idx="2">
                  <c:v>1.8</c:v>
                </c:pt>
                <c:pt idx="3">
                  <c:v>1.8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910176"/>
        <c:axId val="265910736"/>
      </c:lineChart>
      <c:catAx>
        <c:axId val="265910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10736"/>
        <c:crosses val="autoZero"/>
        <c:auto val="1"/>
        <c:lblAlgn val="ctr"/>
        <c:lblOffset val="100"/>
        <c:noMultiLvlLbl val="0"/>
      </c:catAx>
      <c:valAx>
        <c:axId val="26591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baseline="0">
                    <a:effectLst/>
                  </a:rPr>
                  <a:t>Throughput (tuples/ns)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3.7081203075187007E-3"/>
              <c:y val="4.681623188321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10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048255755591169"/>
          <c:y val="0.66207663353350732"/>
          <c:w val="0.72108661338280955"/>
          <c:h val="0.107318683281903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'4_column_comparsion_complex'!$L$37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'4_column_comparsion_complex'!$M$36:$T$36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'4_column_comparsion_complex'!$M$37:$T$37</c:f>
              <c:numCache>
                <c:formatCode>General</c:formatCode>
                <c:ptCount val="8"/>
                <c:pt idx="0">
                  <c:v>6.5</c:v>
                </c:pt>
                <c:pt idx="1">
                  <c:v>6.5</c:v>
                </c:pt>
                <c:pt idx="2">
                  <c:v>6.4</c:v>
                </c:pt>
                <c:pt idx="3">
                  <c:v>6.4</c:v>
                </c:pt>
                <c:pt idx="4">
                  <c:v>6.4</c:v>
                </c:pt>
                <c:pt idx="5">
                  <c:v>6.4</c:v>
                </c:pt>
                <c:pt idx="6">
                  <c:v>6.4</c:v>
                </c:pt>
                <c:pt idx="7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'4_column_comparsion_complex'!$L$38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'4_column_comparsion_complex'!$M$36:$T$36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'4_column_comparsion_complex'!$M$38:$T$38</c:f>
              <c:numCache>
                <c:formatCode>General</c:formatCode>
                <c:ptCount val="8"/>
                <c:pt idx="0">
                  <c:v>6.4</c:v>
                </c:pt>
                <c:pt idx="1">
                  <c:v>6.4</c:v>
                </c:pt>
                <c:pt idx="2">
                  <c:v>6.3</c:v>
                </c:pt>
                <c:pt idx="3">
                  <c:v>6.3</c:v>
                </c:pt>
                <c:pt idx="4">
                  <c:v>6.2</c:v>
                </c:pt>
                <c:pt idx="5">
                  <c:v>6.1</c:v>
                </c:pt>
                <c:pt idx="6">
                  <c:v>6.1</c:v>
                </c:pt>
                <c:pt idx="7">
                  <c:v>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'4_column_comparsion_complex'!$L$39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'4_column_comparsion_complex'!$M$36:$T$36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'4_column_comparsion_complex'!$M$39:$T$39</c:f>
              <c:numCache>
                <c:formatCode>General</c:formatCode>
                <c:ptCount val="8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4.9000000000000004</c:v>
                </c:pt>
                <c:pt idx="7">
                  <c:v>4.9000000000000004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914656"/>
        <c:axId val="265915216"/>
      </c:lineChart>
      <c:catAx>
        <c:axId val="265914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15216"/>
        <c:crosses val="autoZero"/>
        <c:auto val="1"/>
        <c:lblAlgn val="ctr"/>
        <c:lblOffset val="100"/>
        <c:noMultiLvlLbl val="0"/>
      </c:catAx>
      <c:valAx>
        <c:axId val="26591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Memory bytes per tuple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548693792395368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14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070255038975237"/>
          <c:y val="0.63901874334135333"/>
          <c:w val="0.72977740068656005"/>
          <c:h val="0.144211307589350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'4_column_comparsion_complex'!$W$36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'4_column_comparsion_complex'!$X$35:$AE$35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'4_column_comparsion_complex'!$X$36:$AE$36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'4_column_comparsion_complex'!$W$37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'4_column_comparsion_complex'!$X$35:$AE$35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'4_column_comparsion_complex'!$X$37:$AE$37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1.8</c:v>
                </c:pt>
                <c:pt idx="7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'4_column_comparsion_complex'!$W$38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'4_column_comparsion_complex'!$X$35:$AE$35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'4_column_comparsion_complex'!$X$38:$AE$38</c:f>
              <c:numCache>
                <c:formatCode>General</c:formatCode>
                <c:ptCount val="8"/>
                <c:pt idx="0">
                  <c:v>1.7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1.7</c:v>
                </c:pt>
                <c:pt idx="6">
                  <c:v>1.7</c:v>
                </c:pt>
                <c:pt idx="7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919136"/>
        <c:axId val="265919696"/>
      </c:lineChart>
      <c:catAx>
        <c:axId val="26591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19696"/>
        <c:crosses val="autoZero"/>
        <c:auto val="1"/>
        <c:lblAlgn val="ctr"/>
        <c:lblOffset val="100"/>
        <c:noMultiLvlLbl val="0"/>
      </c:catAx>
      <c:valAx>
        <c:axId val="265919696"/>
        <c:scaling>
          <c:orientation val="minMax"/>
          <c:max val="2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Instructions per tuple</a:t>
                </a:r>
              </a:p>
            </c:rich>
          </c:tx>
          <c:layout>
            <c:manualLayout>
              <c:xMode val="edge"/>
              <c:yMode val="edge"/>
              <c:x val="1.4703602608304899E-2"/>
              <c:y val="0.102155168344385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19136"/>
        <c:crosses val="autoZero"/>
        <c:crossBetween val="between"/>
        <c:majorUnit val="0.4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170345038464171"/>
          <c:y val="0.6574650554950765"/>
          <c:w val="0.74077830068144945"/>
          <c:h val="0.125764995435627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966400905365604"/>
          <c:y val="4.1160696675921288E-2"/>
          <c:w val="0.78978033493416688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'4_column_comparsion_complex'!$AH$36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'4_column_comparsion_complex'!$AI$35:$AP$35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'4_column_comparsion_complex'!$AI$36:$AP$36</c:f>
              <c:numCache>
                <c:formatCode>General</c:formatCode>
                <c:ptCount val="8"/>
                <c:pt idx="0">
                  <c:v>1.6E-2</c:v>
                </c:pt>
                <c:pt idx="1">
                  <c:v>1.6E-2</c:v>
                </c:pt>
                <c:pt idx="2">
                  <c:v>1.6E-2</c:v>
                </c:pt>
                <c:pt idx="3">
                  <c:v>1.6E-2</c:v>
                </c:pt>
                <c:pt idx="4">
                  <c:v>1.6E-2</c:v>
                </c:pt>
                <c:pt idx="5">
                  <c:v>1.6E-2</c:v>
                </c:pt>
                <c:pt idx="6">
                  <c:v>1.6E-2</c:v>
                </c:pt>
                <c:pt idx="7">
                  <c:v>1.6E-2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'4_column_comparsion_complex'!$AH$37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'4_column_comparsion_complex'!$AI$35:$AP$35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'4_column_comparsion_complex'!$AI$37:$AP$37</c:f>
              <c:numCache>
                <c:formatCode>General</c:formatCode>
                <c:ptCount val="8"/>
                <c:pt idx="0">
                  <c:v>1.6E-2</c:v>
                </c:pt>
                <c:pt idx="1">
                  <c:v>1.6E-2</c:v>
                </c:pt>
                <c:pt idx="2">
                  <c:v>1.4999999999999999E-2</c:v>
                </c:pt>
                <c:pt idx="3">
                  <c:v>1.4999999999999999E-2</c:v>
                </c:pt>
                <c:pt idx="4">
                  <c:v>1.4999999999999999E-2</c:v>
                </c:pt>
                <c:pt idx="5">
                  <c:v>1.4999999999999999E-2</c:v>
                </c:pt>
                <c:pt idx="6">
                  <c:v>1.4999999999999999E-2</c:v>
                </c:pt>
                <c:pt idx="7">
                  <c:v>1.4999999999999999E-2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'4_column_comparsion_complex'!$AH$38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'4_column_comparsion_complex'!$AI$35:$AP$35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'4_column_comparsion_complex'!$AI$38:$AP$38</c:f>
              <c:numCache>
                <c:formatCode>General</c:formatCode>
                <c:ptCount val="8"/>
                <c:pt idx="0">
                  <c:v>8.0000000000000002E-3</c:v>
                </c:pt>
                <c:pt idx="1">
                  <c:v>8.0000000000000002E-3</c:v>
                </c:pt>
                <c:pt idx="2">
                  <c:v>7.0000000000000001E-3</c:v>
                </c:pt>
                <c:pt idx="3">
                  <c:v>7.0000000000000001E-3</c:v>
                </c:pt>
                <c:pt idx="4">
                  <c:v>7.0000000000000001E-3</c:v>
                </c:pt>
                <c:pt idx="5">
                  <c:v>7.0000000000000001E-3</c:v>
                </c:pt>
                <c:pt idx="6">
                  <c:v>7.0000000000000001E-3</c:v>
                </c:pt>
                <c:pt idx="7">
                  <c:v>7.0000000000000001E-3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923616"/>
        <c:axId val="265924176"/>
      </c:lineChart>
      <c:catAx>
        <c:axId val="265923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24176"/>
        <c:crosses val="autoZero"/>
        <c:auto val="1"/>
        <c:lblAlgn val="ctr"/>
        <c:lblOffset val="100"/>
        <c:noMultiLvlLbl val="0"/>
      </c:catAx>
      <c:valAx>
        <c:axId val="265924176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L3 cache misses per tuple</a:t>
                </a:r>
              </a:p>
            </c:rich>
          </c:tx>
          <c:layout>
            <c:manualLayout>
              <c:xMode val="edge"/>
              <c:yMode val="edge"/>
              <c:x val="9.2030777406485291E-3"/>
              <c:y val="1.91467636526312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23616"/>
        <c:crosses val="autoZero"/>
        <c:crossBetween val="between"/>
        <c:majorUnit val="4.000000000000001E-3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616567745408356"/>
          <c:y val="0.64363032137978415"/>
          <c:w val="0.7050255283735577"/>
          <c:h val="0.13959972955091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3147419072616"/>
          <c:y val="6.2708151064450282E-2"/>
          <c:w val="0.82312970253718287"/>
          <c:h val="0.71745115193934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byteslice!$T$27</c:f>
              <c:strCache>
                <c:ptCount val="1"/>
                <c:pt idx="0">
                  <c:v>1 column</c:v>
                </c:pt>
              </c:strCache>
            </c:strRef>
          </c:tx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byteslice!$S$28:$S$36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byteslice!$T$28:$T$36</c:f>
              <c:numCache>
                <c:formatCode>General</c:formatCode>
                <c:ptCount val="9"/>
                <c:pt idx="0">
                  <c:v>0.7</c:v>
                </c:pt>
                <c:pt idx="1">
                  <c:v>1.55</c:v>
                </c:pt>
                <c:pt idx="2">
                  <c:v>2.9</c:v>
                </c:pt>
                <c:pt idx="3">
                  <c:v>3.15</c:v>
                </c:pt>
                <c:pt idx="4">
                  <c:v>3.55</c:v>
                </c:pt>
                <c:pt idx="5">
                  <c:v>3.65</c:v>
                </c:pt>
                <c:pt idx="6">
                  <c:v>3.9</c:v>
                </c:pt>
                <c:pt idx="7">
                  <c:v>4.25</c:v>
                </c:pt>
                <c:pt idx="8">
                  <c:v>4.45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BA-4A39-9041-C5BD6E1CCAF0}"/>
            </c:ext>
          </c:extLst>
        </c:ser>
        <c:ser>
          <c:idx val="1"/>
          <c:order val="1"/>
          <c:tx>
            <c:strRef>
              <c:f>byteslice!$U$27</c:f>
              <c:strCache>
                <c:ptCount val="1"/>
                <c:pt idx="0">
                  <c:v>2 columns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byteslice!$S$28:$S$36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byteslice!$U$28:$U$36</c:f>
              <c:numCache>
                <c:formatCode>General</c:formatCode>
                <c:ptCount val="9"/>
                <c:pt idx="0">
                  <c:v>0.7</c:v>
                </c:pt>
                <c:pt idx="1">
                  <c:v>1.7</c:v>
                </c:pt>
                <c:pt idx="2">
                  <c:v>2.85</c:v>
                </c:pt>
                <c:pt idx="3">
                  <c:v>3.55</c:v>
                </c:pt>
                <c:pt idx="4">
                  <c:v>3.9</c:v>
                </c:pt>
                <c:pt idx="5">
                  <c:v>4.3</c:v>
                </c:pt>
                <c:pt idx="6">
                  <c:v>4.4000000000000004</c:v>
                </c:pt>
                <c:pt idx="7">
                  <c:v>4.75</c:v>
                </c:pt>
                <c:pt idx="8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BA-4A39-9041-C5BD6E1CCAF0}"/>
            </c:ext>
          </c:extLst>
        </c:ser>
        <c:ser>
          <c:idx val="2"/>
          <c:order val="2"/>
          <c:tx>
            <c:strRef>
              <c:f>byteslice!$V$27</c:f>
              <c:strCache>
                <c:ptCount val="1"/>
                <c:pt idx="0">
                  <c:v>4 columns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byteslice!$S$28:$S$36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byteslice!$V$28:$V$36</c:f>
              <c:numCache>
                <c:formatCode>General</c:formatCode>
                <c:ptCount val="9"/>
                <c:pt idx="0">
                  <c:v>1.29</c:v>
                </c:pt>
                <c:pt idx="1">
                  <c:v>1.99</c:v>
                </c:pt>
                <c:pt idx="2">
                  <c:v>4.5999999999999996</c:v>
                </c:pt>
                <c:pt idx="3">
                  <c:v>5.4</c:v>
                </c:pt>
                <c:pt idx="4">
                  <c:v>5.4</c:v>
                </c:pt>
                <c:pt idx="5">
                  <c:v>5.6</c:v>
                </c:pt>
                <c:pt idx="6">
                  <c:v>6.5</c:v>
                </c:pt>
                <c:pt idx="7">
                  <c:v>6</c:v>
                </c:pt>
                <c:pt idx="8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BA-4A39-9041-C5BD6E1CC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9632768"/>
        <c:axId val="259633328"/>
      </c:barChart>
      <c:catAx>
        <c:axId val="25963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33328"/>
        <c:crosses val="autoZero"/>
        <c:auto val="1"/>
        <c:lblAlgn val="ctr"/>
        <c:lblOffset val="100"/>
        <c:noMultiLvlLbl val="0"/>
      </c:catAx>
      <c:valAx>
        <c:axId val="25963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Codes/ns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32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035761154855643"/>
          <c:y val="9.2967701953922413E-2"/>
          <c:w val="0.71706233595800528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'4_column_comparsion_complex'!$A$61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'4_column_comparsion_complex'!$B$60:$I$60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'4_column_comparsion_complex'!$B$61:$I$61</c:f>
              <c:numCache>
                <c:formatCode>General</c:formatCode>
                <c:ptCount val="8"/>
                <c:pt idx="0">
                  <c:v>4.0999999999999996</c:v>
                </c:pt>
                <c:pt idx="1">
                  <c:v>4.0999999999999996</c:v>
                </c:pt>
                <c:pt idx="2">
                  <c:v>4.0999999999999996</c:v>
                </c:pt>
                <c:pt idx="3">
                  <c:v>4.0999999999999996</c:v>
                </c:pt>
                <c:pt idx="4">
                  <c:v>4.0999999999999996</c:v>
                </c:pt>
                <c:pt idx="5">
                  <c:v>4.0999999999999996</c:v>
                </c:pt>
                <c:pt idx="6">
                  <c:v>4.0999999999999996</c:v>
                </c:pt>
                <c:pt idx="7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'4_column_comparsion_complex'!$A$62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'4_column_comparsion_complex'!$B$60:$I$60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'4_column_comparsion_complex'!$B$62:$I$62</c:f>
              <c:numCache>
                <c:formatCode>General</c:formatCode>
                <c:ptCount val="8"/>
                <c:pt idx="0">
                  <c:v>4.0999999999999996</c:v>
                </c:pt>
                <c:pt idx="1">
                  <c:v>4.0999999999999996</c:v>
                </c:pt>
                <c:pt idx="2">
                  <c:v>4.2</c:v>
                </c:pt>
                <c:pt idx="3">
                  <c:v>4.2</c:v>
                </c:pt>
                <c:pt idx="4">
                  <c:v>4.3</c:v>
                </c:pt>
                <c:pt idx="5">
                  <c:v>4.3</c:v>
                </c:pt>
                <c:pt idx="6">
                  <c:v>4.3</c:v>
                </c:pt>
                <c:pt idx="7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'4_column_comparsion_complex'!$A$63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'4_column_comparsion_complex'!$B$60:$I$60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'4_column_comparsion_complex'!$B$63:$I$63</c:f>
              <c:numCache>
                <c:formatCode>General</c:formatCode>
                <c:ptCount val="8"/>
                <c:pt idx="0">
                  <c:v>5.9</c:v>
                </c:pt>
                <c:pt idx="1">
                  <c:v>5.9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928096"/>
        <c:axId val="265928656"/>
      </c:lineChart>
      <c:catAx>
        <c:axId val="265928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28656"/>
        <c:crosses val="autoZero"/>
        <c:auto val="1"/>
        <c:lblAlgn val="ctr"/>
        <c:lblOffset val="100"/>
        <c:noMultiLvlLbl val="0"/>
      </c:catAx>
      <c:valAx>
        <c:axId val="26592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Throughput (tuples/ns)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950787109573677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28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961329254624417"/>
          <c:y val="0.59290296295704548"/>
          <c:w val="0.79584163015061593"/>
          <c:h val="0.176492353858365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360488379291"/>
          <c:y val="8.2870734908136498E-2"/>
          <c:w val="0.81656878273484801"/>
          <c:h val="0.74921114027413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'4_column_comparsion_complex'!$O$59</c:f>
              <c:strCache>
                <c:ptCount val="1"/>
                <c:pt idx="0">
                  <c:v>MR_0</c:v>
                </c:pt>
              </c:strCache>
            </c:strRef>
          </c:tx>
          <c:spPr>
            <a:pattFill prst="narVer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'4_column_comparsion_complex'!$N$60:$N$62</c:f>
              <c:strCache>
                <c:ptCount val="3"/>
                <c:pt idx="0">
                  <c:v>BS_worst</c:v>
                </c:pt>
                <c:pt idx="1">
                  <c:v>BS_best</c:v>
                </c:pt>
                <c:pt idx="2">
                  <c:v>Hebe</c:v>
                </c:pt>
              </c:strCache>
            </c:strRef>
          </c:cat>
          <c:val>
            <c:numRef>
              <c:f>'4_column_comparsion_complex'!$O$60:$O$62</c:f>
              <c:numCache>
                <c:formatCode>General</c:formatCode>
                <c:ptCount val="3"/>
                <c:pt idx="0">
                  <c:v>0.06</c:v>
                </c:pt>
                <c:pt idx="1">
                  <c:v>0.06</c:v>
                </c:pt>
                <c:pt idx="2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4D-C746-8105-3124FD615DB3}"/>
            </c:ext>
          </c:extLst>
        </c:ser>
        <c:ser>
          <c:idx val="1"/>
          <c:order val="1"/>
          <c:tx>
            <c:strRef>
              <c:f>'4_column_comparsion_complex'!$P$59</c:f>
              <c:strCache>
                <c:ptCount val="1"/>
                <c:pt idx="0">
                  <c:v>MR_1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'4_column_comparsion_complex'!$N$60:$N$62</c:f>
              <c:strCache>
                <c:ptCount val="3"/>
                <c:pt idx="0">
                  <c:v>BS_worst</c:v>
                </c:pt>
                <c:pt idx="1">
                  <c:v>BS_best</c:v>
                </c:pt>
                <c:pt idx="2">
                  <c:v>Hebe</c:v>
                </c:pt>
              </c:strCache>
            </c:strRef>
          </c:cat>
          <c:val>
            <c:numRef>
              <c:f>'4_column_comparsion_complex'!$P$60:$P$62</c:f>
              <c:numCache>
                <c:formatCode>General</c:formatCode>
                <c:ptCount val="3"/>
                <c:pt idx="0">
                  <c:v>0.24399999999999999</c:v>
                </c:pt>
                <c:pt idx="1">
                  <c:v>0.24399999999999999</c:v>
                </c:pt>
                <c:pt idx="2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4D-C746-8105-3124FD615DB3}"/>
            </c:ext>
          </c:extLst>
        </c:ser>
        <c:ser>
          <c:idx val="2"/>
          <c:order val="2"/>
          <c:tx>
            <c:strRef>
              <c:f>'4_column_comparsion_complex'!$Q$59</c:f>
              <c:strCache>
                <c:ptCount val="1"/>
                <c:pt idx="0">
                  <c:v>MR_2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'4_column_comparsion_complex'!$N$60:$N$62</c:f>
              <c:strCache>
                <c:ptCount val="3"/>
                <c:pt idx="0">
                  <c:v>BS_worst</c:v>
                </c:pt>
                <c:pt idx="1">
                  <c:v>BS_best</c:v>
                </c:pt>
                <c:pt idx="2">
                  <c:v>Hebe</c:v>
                </c:pt>
              </c:strCache>
            </c:strRef>
          </c:cat>
          <c:val>
            <c:numRef>
              <c:f>'4_column_comparsion_complex'!$Q$60:$Q$62</c:f>
              <c:numCache>
                <c:formatCode>General</c:formatCode>
                <c:ptCount val="3"/>
                <c:pt idx="0">
                  <c:v>0.36299999999999999</c:v>
                </c:pt>
                <c:pt idx="1">
                  <c:v>0.32099999999999995</c:v>
                </c:pt>
                <c:pt idx="2">
                  <c:v>0.29700000000000004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4D-C746-8105-3124FD615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5932576"/>
        <c:axId val="265933136"/>
      </c:barChart>
      <c:catAx>
        <c:axId val="26593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33136"/>
        <c:crosses val="autoZero"/>
        <c:auto val="1"/>
        <c:lblAlgn val="ctr"/>
        <c:lblOffset val="100"/>
        <c:noMultiLvlLbl val="0"/>
      </c:catAx>
      <c:valAx>
        <c:axId val="26593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 Time (ns/tuple)</a:t>
                </a:r>
              </a:p>
            </c:rich>
          </c:tx>
          <c:layout>
            <c:manualLayout>
              <c:xMode val="edge"/>
              <c:yMode val="edge"/>
              <c:x val="3.7057252140773561E-3"/>
              <c:y val="0.221041119860017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3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009780900226696"/>
          <c:y val="6.7278725575969658E-2"/>
          <c:w val="0.18404225335064783"/>
          <c:h val="0.267018081073199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'4_column_comparsion_complex'!$A$90</c:f>
              <c:strCache>
                <c:ptCount val="1"/>
                <c:pt idx="0">
                  <c:v>Complex predicates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'4_column_comparsion_complex'!$B$89:$J$89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'4_column_comparsion_complex'!$B$90:$J$90</c:f>
              <c:numCache>
                <c:formatCode>General</c:formatCode>
                <c:ptCount val="9"/>
                <c:pt idx="0">
                  <c:v>0.18099999999999999</c:v>
                </c:pt>
                <c:pt idx="1">
                  <c:v>0.189</c:v>
                </c:pt>
                <c:pt idx="2">
                  <c:v>0.24099999999999999</c:v>
                </c:pt>
                <c:pt idx="3">
                  <c:v>0.24099999999999999</c:v>
                </c:pt>
                <c:pt idx="4">
                  <c:v>0.24099999999999999</c:v>
                </c:pt>
                <c:pt idx="5">
                  <c:v>0.24099999999999999</c:v>
                </c:pt>
                <c:pt idx="6">
                  <c:v>0.25</c:v>
                </c:pt>
                <c:pt idx="7">
                  <c:v>0.24099999999999999</c:v>
                </c:pt>
                <c:pt idx="8">
                  <c:v>0.31900000000000001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51-6742-BE6C-7C7E18BE7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935936"/>
        <c:axId val="265936496"/>
      </c:lineChart>
      <c:catAx>
        <c:axId val="26593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36496"/>
        <c:crosses val="autoZero"/>
        <c:auto val="1"/>
        <c:lblAlgn val="ctr"/>
        <c:lblOffset val="100"/>
        <c:noMultiLvlLbl val="0"/>
      </c:catAx>
      <c:valAx>
        <c:axId val="26593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93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'4_column_comparsion_complex'!$A$90</c:f>
              <c:strCache>
                <c:ptCount val="1"/>
                <c:pt idx="0">
                  <c:v>Complex predicates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'4_column_comparsion_complex'!$B$89:$J$89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'4_column_comparsion_complex'!$B$90:$J$90</c:f>
              <c:numCache>
                <c:formatCode>General</c:formatCode>
                <c:ptCount val="9"/>
                <c:pt idx="0">
                  <c:v>0.18099999999999999</c:v>
                </c:pt>
                <c:pt idx="1">
                  <c:v>0.189</c:v>
                </c:pt>
                <c:pt idx="2">
                  <c:v>0.24099999999999999</c:v>
                </c:pt>
                <c:pt idx="3">
                  <c:v>0.24099999999999999</c:v>
                </c:pt>
                <c:pt idx="4">
                  <c:v>0.24099999999999999</c:v>
                </c:pt>
                <c:pt idx="5">
                  <c:v>0.24099999999999999</c:v>
                </c:pt>
                <c:pt idx="6">
                  <c:v>0.25</c:v>
                </c:pt>
                <c:pt idx="7">
                  <c:v>0.24099999999999999</c:v>
                </c:pt>
                <c:pt idx="8">
                  <c:v>0.31900000000000001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'4_column_comparsion_complex'!$A$91</c:f>
              <c:strCache>
                <c:ptCount val="1"/>
                <c:pt idx="0">
                  <c:v>Conjunctive predicates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'4_column_comparsion_complex'!$B$89:$J$89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'4_column_comparsion_complex'!$B$91:$J$91</c:f>
              <c:numCache>
                <c:formatCode>General</c:formatCode>
                <c:ptCount val="9"/>
                <c:pt idx="0">
                  <c:v>0.77800000000000002</c:v>
                </c:pt>
                <c:pt idx="1">
                  <c:v>0.88100000000000001</c:v>
                </c:pt>
                <c:pt idx="2">
                  <c:v>0.93799999999999994</c:v>
                </c:pt>
                <c:pt idx="3">
                  <c:v>1.0549999999999999</c:v>
                </c:pt>
                <c:pt idx="4">
                  <c:v>1.2070000000000001</c:v>
                </c:pt>
                <c:pt idx="5">
                  <c:v>1.2829999999999999</c:v>
                </c:pt>
                <c:pt idx="6">
                  <c:v>1.375</c:v>
                </c:pt>
                <c:pt idx="7">
                  <c:v>1.3660000000000001</c:v>
                </c:pt>
                <c:pt idx="8">
                  <c:v>1.3819999999999999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38224"/>
        <c:axId val="295438784"/>
      </c:lineChart>
      <c:catAx>
        <c:axId val="295438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38784"/>
        <c:crosses val="autoZero"/>
        <c:auto val="1"/>
        <c:lblAlgn val="ctr"/>
        <c:lblOffset val="100"/>
        <c:noMultiLvlLbl val="0"/>
      </c:catAx>
      <c:valAx>
        <c:axId val="29543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Throughput improvement 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906034382627364E-2"/>
              <c:y val="4.524175925529187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3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614501249424196"/>
          <c:y val="0.39460510730452164"/>
          <c:w val="0.41549872041208802"/>
          <c:h val="0.190327087973658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641552569447823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'4_column_comparsion_complex'!$A$32</c:f>
              <c:strCache>
                <c:ptCount val="1"/>
                <c:pt idx="0">
                  <c:v>No pruning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numRef>
              <c:f>'4_column_comparsion_complex'!$B$31:$I$31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'4_column_comparsion_complex'!$B$32:$I$32</c:f>
              <c:numCache>
                <c:formatCode>General</c:formatCode>
                <c:ptCount val="8"/>
                <c:pt idx="0">
                  <c:v>1.44</c:v>
                </c:pt>
                <c:pt idx="1">
                  <c:v>1.43</c:v>
                </c:pt>
                <c:pt idx="2">
                  <c:v>1.45</c:v>
                </c:pt>
                <c:pt idx="3">
                  <c:v>1.45</c:v>
                </c:pt>
                <c:pt idx="4">
                  <c:v>1.45</c:v>
                </c:pt>
                <c:pt idx="5">
                  <c:v>1.45</c:v>
                </c:pt>
                <c:pt idx="6">
                  <c:v>1.44</c:v>
                </c:pt>
                <c:pt idx="7">
                  <c:v>1.45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'4_column_comparsion_complex'!$A$33</c:f>
              <c:strCache>
                <c:ptCount val="1"/>
                <c:pt idx="0">
                  <c:v>Hebe</c:v>
                </c:pt>
              </c:strCache>
            </c:strRef>
          </c:tx>
          <c:spPr>
            <a:pattFill prst="ltUp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numRef>
              <c:f>'4_column_comparsion_complex'!$B$31:$I$31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'4_column_comparsion_complex'!$B$33:$I$33</c:f>
              <c:numCache>
                <c:formatCode>General</c:formatCode>
                <c:ptCount val="8"/>
                <c:pt idx="0">
                  <c:v>1.7</c:v>
                </c:pt>
                <c:pt idx="1">
                  <c:v>1.7</c:v>
                </c:pt>
                <c:pt idx="2">
                  <c:v>1.8</c:v>
                </c:pt>
                <c:pt idx="3">
                  <c:v>1.8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442144"/>
        <c:axId val="295442704"/>
      </c:barChart>
      <c:catAx>
        <c:axId val="295442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42704"/>
        <c:crosses val="autoZero"/>
        <c:auto val="1"/>
        <c:lblAlgn val="ctr"/>
        <c:lblOffset val="100"/>
        <c:noMultiLvlLbl val="0"/>
      </c:catAx>
      <c:valAx>
        <c:axId val="29544270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Throughput (tuples/ns)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6039479379459E-2"/>
              <c:y val="4.681623188321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42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877467230354703E-2"/>
          <c:y val="0.91110184760876967"/>
          <c:w val="0.87033200340074335"/>
          <c:h val="8.68726892181305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2896388704423992E-2"/>
          <c:w val="0.81453237095363074"/>
          <c:h val="0.74761883088313386"/>
        </c:manualLayout>
      </c:layout>
      <c:lineChart>
        <c:grouping val="standard"/>
        <c:varyColors val="0"/>
        <c:ser>
          <c:idx val="6"/>
          <c:order val="0"/>
          <c:tx>
            <c:strRef>
              <c:f>'2_column_comparason'!$J$6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'2_column_comparason'!$K$6:$P$6</c:f>
              <c:numCache>
                <c:formatCode>General</c:formatCode>
                <c:ptCount val="6"/>
                <c:pt idx="0">
                  <c:v>3.6</c:v>
                </c:pt>
                <c:pt idx="1">
                  <c:v>3.7</c:v>
                </c:pt>
                <c:pt idx="2">
                  <c:v>3.6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6D-AF41-A09A-0913D5B13E80}"/>
            </c:ext>
          </c:extLst>
        </c:ser>
        <c:ser>
          <c:idx val="7"/>
          <c:order val="1"/>
          <c:tx>
            <c:strRef>
              <c:f>'2_column_comparason'!$J$7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'2_column_comparason'!$K$7:$P$7</c:f>
              <c:numCache>
                <c:formatCode>General</c:formatCode>
                <c:ptCount val="6"/>
                <c:pt idx="0">
                  <c:v>3.5</c:v>
                </c:pt>
                <c:pt idx="1">
                  <c:v>3.5</c:v>
                </c:pt>
                <c:pt idx="2">
                  <c:v>3.4</c:v>
                </c:pt>
                <c:pt idx="3">
                  <c:v>3.4</c:v>
                </c:pt>
                <c:pt idx="4">
                  <c:v>3.2</c:v>
                </c:pt>
                <c:pt idx="5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6D-AF41-A09A-0913D5B13E80}"/>
            </c:ext>
          </c:extLst>
        </c:ser>
        <c:ser>
          <c:idx val="8"/>
          <c:order val="2"/>
          <c:tx>
            <c:strRef>
              <c:f>'2_column_comparason'!$J$8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'2_column_comparason'!$K$8:$P$8</c:f>
              <c:numCache>
                <c:formatCode>General</c:formatCode>
                <c:ptCount val="6"/>
                <c:pt idx="0">
                  <c:v>3.1</c:v>
                </c:pt>
                <c:pt idx="1">
                  <c:v>3</c:v>
                </c:pt>
                <c:pt idx="2">
                  <c:v>2.9</c:v>
                </c:pt>
                <c:pt idx="3">
                  <c:v>2.7</c:v>
                </c:pt>
                <c:pt idx="4">
                  <c:v>2.6</c:v>
                </c:pt>
                <c:pt idx="5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6D-AF41-A09A-0913D5B13E80}"/>
            </c:ext>
          </c:extLst>
        </c:ser>
        <c:ser>
          <c:idx val="9"/>
          <c:order val="3"/>
          <c:tx>
            <c:strRef>
              <c:f>'2_column_comparason'!$J$9</c:f>
              <c:strCache>
                <c:ptCount val="1"/>
                <c:pt idx="0">
                  <c:v>BS_worst_p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'2_column_comparason'!$K$9:$P$9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3.3</c:v>
                </c:pt>
                <c:pt idx="4">
                  <c:v>3.3</c:v>
                </c:pt>
                <c:pt idx="5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6D-AF41-A09A-0913D5B13E80}"/>
            </c:ext>
          </c:extLst>
        </c:ser>
        <c:ser>
          <c:idx val="10"/>
          <c:order val="4"/>
          <c:tx>
            <c:strRef>
              <c:f>'2_column_comparason'!$J$10</c:f>
              <c:strCache>
                <c:ptCount val="1"/>
                <c:pt idx="0">
                  <c:v>BS_best_p</c:v>
                </c:pt>
              </c:strCache>
            </c:strRef>
          </c:tx>
          <c:spPr>
            <a:ln w="28575" cap="flat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'2_column_comparason'!$K$10:$P$10</c:f>
              <c:numCache>
                <c:formatCode>General</c:formatCode>
                <c:ptCount val="6"/>
                <c:pt idx="0">
                  <c:v>3.2</c:v>
                </c:pt>
                <c:pt idx="1">
                  <c:v>3.2</c:v>
                </c:pt>
                <c:pt idx="2">
                  <c:v>3.1</c:v>
                </c:pt>
                <c:pt idx="3">
                  <c:v>3.1</c:v>
                </c:pt>
                <c:pt idx="4">
                  <c:v>3</c:v>
                </c:pt>
                <c:pt idx="5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6D-AF41-A09A-0913D5B13E80}"/>
            </c:ext>
          </c:extLst>
        </c:ser>
        <c:ser>
          <c:idx val="11"/>
          <c:order val="5"/>
          <c:tx>
            <c:strRef>
              <c:f>'2_column_comparason'!$J$11</c:f>
              <c:strCache>
                <c:ptCount val="1"/>
                <c:pt idx="0">
                  <c:v>Proposed_p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'2_column_comparason'!$K$11:$P$11</c:f>
              <c:numCache>
                <c:formatCode>General</c:formatCode>
                <c:ptCount val="6"/>
                <c:pt idx="0">
                  <c:v>2.7</c:v>
                </c:pt>
                <c:pt idx="1">
                  <c:v>2.6</c:v>
                </c:pt>
                <c:pt idx="2">
                  <c:v>2.5</c:v>
                </c:pt>
                <c:pt idx="3">
                  <c:v>2.4</c:v>
                </c:pt>
                <c:pt idx="4">
                  <c:v>2.2999999999999998</c:v>
                </c:pt>
                <c:pt idx="5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6D-AF41-A09A-0913D5B13E80}"/>
            </c:ext>
          </c:extLst>
        </c:ser>
        <c:ser>
          <c:idx val="0"/>
          <c:order val="6"/>
          <c:tx>
            <c:strRef>
              <c:f>'2_column_comparason'!$J$6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'2_column_comparason'!$K$6:$P$6</c:f>
              <c:numCache>
                <c:formatCode>General</c:formatCode>
                <c:ptCount val="6"/>
                <c:pt idx="0">
                  <c:v>3.6</c:v>
                </c:pt>
                <c:pt idx="1">
                  <c:v>3.7</c:v>
                </c:pt>
                <c:pt idx="2">
                  <c:v>3.6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7"/>
          <c:tx>
            <c:strRef>
              <c:f>'2_column_comparason'!$J$7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'2_column_comparason'!$K$7:$P$7</c:f>
              <c:numCache>
                <c:formatCode>General</c:formatCode>
                <c:ptCount val="6"/>
                <c:pt idx="0">
                  <c:v>3.5</c:v>
                </c:pt>
                <c:pt idx="1">
                  <c:v>3.5</c:v>
                </c:pt>
                <c:pt idx="2">
                  <c:v>3.4</c:v>
                </c:pt>
                <c:pt idx="3">
                  <c:v>3.4</c:v>
                </c:pt>
                <c:pt idx="4">
                  <c:v>3.2</c:v>
                </c:pt>
                <c:pt idx="5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8"/>
          <c:tx>
            <c:strRef>
              <c:f>'2_column_comparason'!$J$8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'2_column_comparason'!$K$8:$P$8</c:f>
              <c:numCache>
                <c:formatCode>General</c:formatCode>
                <c:ptCount val="6"/>
                <c:pt idx="0">
                  <c:v>3.1</c:v>
                </c:pt>
                <c:pt idx="1">
                  <c:v>3</c:v>
                </c:pt>
                <c:pt idx="2">
                  <c:v>2.9</c:v>
                </c:pt>
                <c:pt idx="3">
                  <c:v>2.7</c:v>
                </c:pt>
                <c:pt idx="4">
                  <c:v>2.6</c:v>
                </c:pt>
                <c:pt idx="5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ser>
          <c:idx val="3"/>
          <c:order val="9"/>
          <c:tx>
            <c:strRef>
              <c:f>'2_column_comparason'!$J$9</c:f>
              <c:strCache>
                <c:ptCount val="1"/>
                <c:pt idx="0">
                  <c:v>BS_worst_p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'2_column_comparason'!$K$9:$P$9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3.3</c:v>
                </c:pt>
                <c:pt idx="4">
                  <c:v>3.3</c:v>
                </c:pt>
                <c:pt idx="5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11-481A-9816-468FB436ED40}"/>
            </c:ext>
          </c:extLst>
        </c:ser>
        <c:ser>
          <c:idx val="4"/>
          <c:order val="10"/>
          <c:tx>
            <c:strRef>
              <c:f>'2_column_comparason'!$J$10</c:f>
              <c:strCache>
                <c:ptCount val="1"/>
                <c:pt idx="0">
                  <c:v>BS_best_p</c:v>
                </c:pt>
              </c:strCache>
            </c:strRef>
          </c:tx>
          <c:spPr>
            <a:ln w="28575" cap="flat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triangle"/>
            <c:size val="7"/>
            <c:spPr>
              <a:solidFill>
                <a:sysClr val="windowText" lastClr="000000"/>
              </a:solidFill>
              <a:ln w="9525" cap="flat">
                <a:solidFill>
                  <a:sysClr val="windowText" lastClr="000000"/>
                </a:solidFill>
                <a:round/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'2_column_comparason'!$K$10:$P$10</c:f>
              <c:numCache>
                <c:formatCode>General</c:formatCode>
                <c:ptCount val="6"/>
                <c:pt idx="0">
                  <c:v>3.2</c:v>
                </c:pt>
                <c:pt idx="1">
                  <c:v>3.2</c:v>
                </c:pt>
                <c:pt idx="2">
                  <c:v>3.1</c:v>
                </c:pt>
                <c:pt idx="3">
                  <c:v>3.1</c:v>
                </c:pt>
                <c:pt idx="4">
                  <c:v>3</c:v>
                </c:pt>
                <c:pt idx="5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11-481A-9816-468FB436ED40}"/>
            </c:ext>
          </c:extLst>
        </c:ser>
        <c:ser>
          <c:idx val="5"/>
          <c:order val="11"/>
          <c:tx>
            <c:strRef>
              <c:f>'2_column_comparason'!$J$11</c:f>
              <c:strCache>
                <c:ptCount val="1"/>
                <c:pt idx="0">
                  <c:v>Proposed_p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square"/>
            <c:size val="7"/>
            <c:spPr>
              <a:solidFill>
                <a:sysClr val="windowText" lastClr="000000"/>
              </a:solidFill>
              <a:ln w="9525" cap="flat">
                <a:solidFill>
                  <a:sysClr val="windowText" lastClr="000000"/>
                </a:solidFill>
                <a:round/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'2_column_comparason'!$K$11:$P$11</c:f>
              <c:numCache>
                <c:formatCode>General</c:formatCode>
                <c:ptCount val="6"/>
                <c:pt idx="0">
                  <c:v>2.7</c:v>
                </c:pt>
                <c:pt idx="1">
                  <c:v>2.6</c:v>
                </c:pt>
                <c:pt idx="2">
                  <c:v>2.5</c:v>
                </c:pt>
                <c:pt idx="3">
                  <c:v>2.4</c:v>
                </c:pt>
                <c:pt idx="4">
                  <c:v>2.2999999999999998</c:v>
                </c:pt>
                <c:pt idx="5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51664"/>
        <c:axId val="295452224"/>
      </c:lineChart>
      <c:catAx>
        <c:axId val="295451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52224"/>
        <c:crosses val="autoZero"/>
        <c:auto val="1"/>
        <c:lblAlgn val="ctr"/>
        <c:lblOffset val="100"/>
        <c:noMultiLvlLbl val="0"/>
      </c:catAx>
      <c:valAx>
        <c:axId val="29545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Read Bytes per code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5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1706703702127451"/>
          <c:y val="0.43948879583693656"/>
          <c:w val="0.58293296297872554"/>
          <c:h val="0.281942484790557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6.2708151064450282E-2"/>
          <c:w val="0.81453237095363074"/>
          <c:h val="0.73134004082822968"/>
        </c:manualLayout>
      </c:layout>
      <c:lineChart>
        <c:grouping val="standard"/>
        <c:varyColors val="0"/>
        <c:ser>
          <c:idx val="0"/>
          <c:order val="0"/>
          <c:tx>
            <c:strRef>
              <c:f>'2_column_comparason'!$B$6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'2_column_comparason'!$C$5:$H$5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'2_column_comparason'!$C$6:$H$6</c:f>
              <c:numCache>
                <c:formatCode>General</c:formatCode>
                <c:ptCount val="6"/>
                <c:pt idx="0">
                  <c:v>7.2</c:v>
                </c:pt>
                <c:pt idx="1">
                  <c:v>6.9</c:v>
                </c:pt>
                <c:pt idx="2">
                  <c:v>6.9</c:v>
                </c:pt>
                <c:pt idx="3">
                  <c:v>6.9</c:v>
                </c:pt>
                <c:pt idx="4">
                  <c:v>7.3</c:v>
                </c:pt>
                <c:pt idx="5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4D-4F8B-B0D2-514B0ACEF7EC}"/>
            </c:ext>
          </c:extLst>
        </c:ser>
        <c:ser>
          <c:idx val="1"/>
          <c:order val="1"/>
          <c:tx>
            <c:strRef>
              <c:f>'2_column_comparason'!$B$7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'2_column_comparason'!$C$5:$H$5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'2_column_comparason'!$C$7:$H$7</c:f>
              <c:numCache>
                <c:formatCode>General</c:formatCode>
                <c:ptCount val="6"/>
                <c:pt idx="0">
                  <c:v>7.2</c:v>
                </c:pt>
                <c:pt idx="1">
                  <c:v>7.2</c:v>
                </c:pt>
                <c:pt idx="2">
                  <c:v>7.6</c:v>
                </c:pt>
                <c:pt idx="3">
                  <c:v>7.8</c:v>
                </c:pt>
                <c:pt idx="4">
                  <c:v>8</c:v>
                </c:pt>
                <c:pt idx="5">
                  <c:v>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4D-4F8B-B0D2-514B0ACEF7EC}"/>
            </c:ext>
          </c:extLst>
        </c:ser>
        <c:ser>
          <c:idx val="2"/>
          <c:order val="2"/>
          <c:tx>
            <c:strRef>
              <c:f>'2_column_comparason'!$B$8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'2_column_comparason'!$C$5:$H$5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'2_column_comparason'!$C$8:$H$8</c:f>
              <c:numCache>
                <c:formatCode>General</c:formatCode>
                <c:ptCount val="6"/>
                <c:pt idx="0">
                  <c:v>9.6</c:v>
                </c:pt>
                <c:pt idx="1">
                  <c:v>10</c:v>
                </c:pt>
                <c:pt idx="2">
                  <c:v>10.4</c:v>
                </c:pt>
                <c:pt idx="3">
                  <c:v>10.7</c:v>
                </c:pt>
                <c:pt idx="4">
                  <c:v>11.3</c:v>
                </c:pt>
                <c:pt idx="5">
                  <c:v>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4D-4F8B-B0D2-514B0ACEF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56144"/>
        <c:axId val="295456704"/>
      </c:lineChart>
      <c:catAx>
        <c:axId val="295456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56704"/>
        <c:crosses val="autoZero"/>
        <c:auto val="1"/>
        <c:lblAlgn val="ctr"/>
        <c:lblOffset val="100"/>
        <c:noMultiLvlLbl val="0"/>
      </c:catAx>
      <c:valAx>
        <c:axId val="29545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Throughput</a:t>
                </a:r>
                <a:r>
                  <a:rPr lang="en-US" baseline="0"/>
                  <a:t> (c</a:t>
                </a:r>
                <a:r>
                  <a:rPr lang="en-US"/>
                  <a:t>odes per 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5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919925634295715"/>
          <c:y val="0.48648622047244094"/>
          <c:w val="0.36104593175853017"/>
          <c:h val="0.2959211869349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'2_column_comparason'!$J$6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'2_column_comparason'!$K$6:$P$6</c:f>
              <c:numCache>
                <c:formatCode>General</c:formatCode>
                <c:ptCount val="6"/>
                <c:pt idx="0">
                  <c:v>3.6</c:v>
                </c:pt>
                <c:pt idx="1">
                  <c:v>3.7</c:v>
                </c:pt>
                <c:pt idx="2">
                  <c:v>3.6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'2_column_comparason'!$J$7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'2_column_comparason'!$K$7:$P$7</c:f>
              <c:numCache>
                <c:formatCode>General</c:formatCode>
                <c:ptCount val="6"/>
                <c:pt idx="0">
                  <c:v>3.5</c:v>
                </c:pt>
                <c:pt idx="1">
                  <c:v>3.5</c:v>
                </c:pt>
                <c:pt idx="2">
                  <c:v>3.4</c:v>
                </c:pt>
                <c:pt idx="3">
                  <c:v>3.4</c:v>
                </c:pt>
                <c:pt idx="4">
                  <c:v>3.2</c:v>
                </c:pt>
                <c:pt idx="5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'2_column_comparason'!$J$8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'2_column_comparason'!$K$8:$P$8</c:f>
              <c:numCache>
                <c:formatCode>General</c:formatCode>
                <c:ptCount val="6"/>
                <c:pt idx="0">
                  <c:v>3.1</c:v>
                </c:pt>
                <c:pt idx="1">
                  <c:v>3</c:v>
                </c:pt>
                <c:pt idx="2">
                  <c:v>2.9</c:v>
                </c:pt>
                <c:pt idx="3">
                  <c:v>2.7</c:v>
                </c:pt>
                <c:pt idx="4">
                  <c:v>2.6</c:v>
                </c:pt>
                <c:pt idx="5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60624"/>
        <c:axId val="295461184"/>
      </c:lineChart>
      <c:catAx>
        <c:axId val="295460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1184"/>
        <c:crosses val="autoZero"/>
        <c:auto val="1"/>
        <c:lblAlgn val="ctr"/>
        <c:lblOffset val="100"/>
        <c:noMultiLvlLbl val="0"/>
      </c:catAx>
      <c:valAx>
        <c:axId val="29546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Memory bytes per code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595765630376659"/>
          <c:y val="0.4683905299409829"/>
          <c:w val="0.29502987566615818"/>
          <c:h val="0.296393351842580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6.2708151064450282E-2"/>
          <c:w val="0.81453237095363074"/>
          <c:h val="0.73134004082822968"/>
        </c:manualLayout>
      </c:layout>
      <c:lineChart>
        <c:grouping val="standard"/>
        <c:varyColors val="0"/>
        <c:ser>
          <c:idx val="0"/>
          <c:order val="0"/>
          <c:tx>
            <c:strRef>
              <c:f>'2_column_comparason'!$B$45</c:f>
              <c:strCache>
                <c:ptCount val="1"/>
                <c:pt idx="0">
                  <c:v>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'2_column_comparason'!$C$44:$L$44</c:f>
              <c:numCache>
                <c:formatCode>General</c:formatCode>
                <c:ptCount val="10"/>
                <c:pt idx="0">
                  <c:v>40</c:v>
                </c:pt>
                <c:pt idx="1">
                  <c:v>30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1</c:v>
                </c:pt>
                <c:pt idx="6">
                  <c:v>0.5</c:v>
                </c:pt>
                <c:pt idx="7">
                  <c:v>0.1</c:v>
                </c:pt>
                <c:pt idx="8">
                  <c:v>0.05</c:v>
                </c:pt>
                <c:pt idx="9">
                  <c:v>0.01</c:v>
                </c:pt>
              </c:numCache>
            </c:numRef>
          </c:cat>
          <c:val>
            <c:numRef>
              <c:f>'2_column_comparason'!$C$45:$L$45</c:f>
              <c:numCache>
                <c:formatCode>General</c:formatCode>
                <c:ptCount val="10"/>
                <c:pt idx="0">
                  <c:v>6.9</c:v>
                </c:pt>
                <c:pt idx="1">
                  <c:v>6.9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4D-4F8B-B0D2-514B0ACEF7EC}"/>
            </c:ext>
          </c:extLst>
        </c:ser>
        <c:ser>
          <c:idx val="1"/>
          <c:order val="1"/>
          <c:tx>
            <c:strRef>
              <c:f>'2_column_comparason'!$B$46</c:f>
              <c:strCache>
                <c:ptCount val="1"/>
                <c:pt idx="0">
                  <c:v>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'2_column_comparason'!$C$44:$L$44</c:f>
              <c:numCache>
                <c:formatCode>General</c:formatCode>
                <c:ptCount val="10"/>
                <c:pt idx="0">
                  <c:v>40</c:v>
                </c:pt>
                <c:pt idx="1">
                  <c:v>30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1</c:v>
                </c:pt>
                <c:pt idx="6">
                  <c:v>0.5</c:v>
                </c:pt>
                <c:pt idx="7">
                  <c:v>0.1</c:v>
                </c:pt>
                <c:pt idx="8">
                  <c:v>0.05</c:v>
                </c:pt>
                <c:pt idx="9">
                  <c:v>0.01</c:v>
                </c:pt>
              </c:numCache>
            </c:numRef>
          </c:cat>
          <c:val>
            <c:numRef>
              <c:f>'2_column_comparason'!$C$46:$L$46</c:f>
              <c:numCache>
                <c:formatCode>General</c:formatCode>
                <c:ptCount val="10"/>
                <c:pt idx="0">
                  <c:v>7.6</c:v>
                </c:pt>
                <c:pt idx="1">
                  <c:v>7.8</c:v>
                </c:pt>
                <c:pt idx="2">
                  <c:v>8</c:v>
                </c:pt>
                <c:pt idx="3">
                  <c:v>8.1</c:v>
                </c:pt>
                <c:pt idx="4">
                  <c:v>8.1</c:v>
                </c:pt>
                <c:pt idx="5">
                  <c:v>8.3000000000000007</c:v>
                </c:pt>
                <c:pt idx="6">
                  <c:v>8.5</c:v>
                </c:pt>
                <c:pt idx="7">
                  <c:v>9.5</c:v>
                </c:pt>
                <c:pt idx="8">
                  <c:v>10.1</c:v>
                </c:pt>
                <c:pt idx="9">
                  <c:v>10.6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4D-4F8B-B0D2-514B0ACEF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64544"/>
        <c:axId val="295465104"/>
      </c:lineChart>
      <c:catAx>
        <c:axId val="295464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5104"/>
        <c:crosses val="autoZero"/>
        <c:auto val="1"/>
        <c:lblAlgn val="ctr"/>
        <c:lblOffset val="100"/>
        <c:noMultiLvlLbl val="0"/>
      </c:catAx>
      <c:valAx>
        <c:axId val="29546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Throughput</a:t>
                </a:r>
                <a:r>
                  <a:rPr lang="en-US" baseline="0"/>
                  <a:t> (c</a:t>
                </a:r>
                <a:r>
                  <a:rPr lang="en-US"/>
                  <a:t>odes per 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4544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808814523184594"/>
          <c:y val="0.59315275590551186"/>
          <c:w val="0.2471570428696413"/>
          <c:h val="0.158143482064741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47736262527647"/>
          <c:y val="6.2708151064450282E-2"/>
          <c:w val="0.82203686835865231"/>
          <c:h val="0.682507655293088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'2_column_comparason'!$B$68</c:f>
              <c:strCache>
                <c:ptCount val="1"/>
                <c:pt idx="0">
                  <c:v>Predicted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'2_column_comparason'!$C$67:$L$67</c:f>
              <c:numCache>
                <c:formatCode>General</c:formatCode>
                <c:ptCount val="10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  <c:pt idx="9">
                  <c:v>5.0000000000000001E-4</c:v>
                </c:pt>
              </c:numCache>
            </c:numRef>
          </c:cat>
          <c:val>
            <c:numRef>
              <c:f>'2_column_comparason'!$C$68:$L$68</c:f>
              <c:numCache>
                <c:formatCode>General</c:formatCode>
                <c:ptCount val="10"/>
                <c:pt idx="0">
                  <c:v>0.33200000000000002</c:v>
                </c:pt>
                <c:pt idx="1">
                  <c:v>0.32500000000000001</c:v>
                </c:pt>
                <c:pt idx="2">
                  <c:v>0.316</c:v>
                </c:pt>
                <c:pt idx="3">
                  <c:v>0.30499999999999999</c:v>
                </c:pt>
                <c:pt idx="4">
                  <c:v>0.32700000000000001</c:v>
                </c:pt>
                <c:pt idx="5">
                  <c:v>0.32300000000000001</c:v>
                </c:pt>
                <c:pt idx="6">
                  <c:v>0.33400000000000002</c:v>
                </c:pt>
                <c:pt idx="7">
                  <c:v>0.31900000000000001</c:v>
                </c:pt>
                <c:pt idx="8">
                  <c:v>0.27600000000000002</c:v>
                </c:pt>
                <c:pt idx="9">
                  <c:v>0.26100000000000001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E3-D042-9002-E561ABBA3F04}"/>
            </c:ext>
          </c:extLst>
        </c:ser>
        <c:ser>
          <c:idx val="1"/>
          <c:order val="1"/>
          <c:tx>
            <c:strRef>
              <c:f>'2_column_comparason'!$B$69</c:f>
              <c:strCache>
                <c:ptCount val="1"/>
                <c:pt idx="0">
                  <c:v>Actual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'2_column_comparason'!$C$67:$L$67</c:f>
              <c:numCache>
                <c:formatCode>General</c:formatCode>
                <c:ptCount val="10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  <c:pt idx="9">
                  <c:v>5.0000000000000001E-4</c:v>
                </c:pt>
              </c:numCache>
            </c:numRef>
          </c:cat>
          <c:val>
            <c:numRef>
              <c:f>'2_column_comparason'!$C$69:$L$69</c:f>
              <c:numCache>
                <c:formatCode>General</c:formatCode>
                <c:ptCount val="10"/>
                <c:pt idx="0">
                  <c:v>0.32</c:v>
                </c:pt>
                <c:pt idx="1">
                  <c:v>0.313</c:v>
                </c:pt>
                <c:pt idx="2">
                  <c:v>0.3</c:v>
                </c:pt>
                <c:pt idx="3">
                  <c:v>0.28899999999999998</c:v>
                </c:pt>
                <c:pt idx="4">
                  <c:v>0.28699999999999998</c:v>
                </c:pt>
                <c:pt idx="5">
                  <c:v>0.28899999999999998</c:v>
                </c:pt>
                <c:pt idx="6">
                  <c:v>0.28599999999999998</c:v>
                </c:pt>
                <c:pt idx="7">
                  <c:v>0.28299999999999997</c:v>
                </c:pt>
                <c:pt idx="8">
                  <c:v>0.24</c:v>
                </c:pt>
                <c:pt idx="9">
                  <c:v>0.22600000000000001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E3-D042-9002-E561ABBA3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468464"/>
        <c:axId val="295469024"/>
      </c:barChart>
      <c:catAx>
        <c:axId val="295468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</a:t>
                </a:r>
                <a:r>
                  <a:rPr lang="en-SG" sz="1000"/>
                  <a:t>f</a:t>
                </a:r>
              </a:p>
            </c:rich>
          </c:tx>
          <c:layout>
            <c:manualLayout>
              <c:xMode val="edge"/>
              <c:yMode val="edge"/>
              <c:x val="0.52595228727233601"/>
              <c:y val="0.906990740740740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9024"/>
        <c:crosses val="autoZero"/>
        <c:auto val="1"/>
        <c:lblAlgn val="ctr"/>
        <c:lblOffset val="100"/>
        <c:noMultiLvlLbl val="0"/>
      </c:catAx>
      <c:valAx>
        <c:axId val="29546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</a:t>
                </a:r>
                <a:r>
                  <a:rPr lang="en-SG" baseline="0"/>
                  <a:t> cost (ns per code)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649124052978783"/>
          <c:y val="6.0560294546515021E-2"/>
          <c:w val="0.41258047343493848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21123686470579"/>
          <c:y val="6.2708151064450282E-2"/>
          <c:w val="0.83302200657516856"/>
          <c:h val="0.73596967045785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byteslice!$T$44</c:f>
              <c:strCache>
                <c:ptCount val="1"/>
                <c:pt idx="0">
                  <c:v>With Prefetch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byteslice!$S$45:$S$53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byteslice!$T$45:$T$53</c:f>
              <c:numCache>
                <c:formatCode>General</c:formatCode>
                <c:ptCount val="9"/>
                <c:pt idx="0">
                  <c:v>1.29</c:v>
                </c:pt>
                <c:pt idx="1">
                  <c:v>1.99</c:v>
                </c:pt>
                <c:pt idx="2">
                  <c:v>4.5999999999999996</c:v>
                </c:pt>
                <c:pt idx="3">
                  <c:v>5.4</c:v>
                </c:pt>
                <c:pt idx="4">
                  <c:v>5.4</c:v>
                </c:pt>
                <c:pt idx="5">
                  <c:v>5.6</c:v>
                </c:pt>
                <c:pt idx="6">
                  <c:v>6.5</c:v>
                </c:pt>
                <c:pt idx="7">
                  <c:v>6</c:v>
                </c:pt>
                <c:pt idx="8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84-424A-AA42-2B073C28F50C}"/>
            </c:ext>
          </c:extLst>
        </c:ser>
        <c:ser>
          <c:idx val="1"/>
          <c:order val="1"/>
          <c:tx>
            <c:strRef>
              <c:f>byteslice!$U$44</c:f>
              <c:strCache>
                <c:ptCount val="1"/>
                <c:pt idx="0">
                  <c:v>W/O prefetch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byteslice!$S$45:$S$53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byteslice!$U$45:$U$53</c:f>
              <c:numCache>
                <c:formatCode>General</c:formatCode>
                <c:ptCount val="9"/>
                <c:pt idx="0">
                  <c:v>0.9</c:v>
                </c:pt>
                <c:pt idx="1">
                  <c:v>2.37</c:v>
                </c:pt>
                <c:pt idx="2">
                  <c:v>3.47</c:v>
                </c:pt>
                <c:pt idx="3">
                  <c:v>4.43</c:v>
                </c:pt>
                <c:pt idx="4">
                  <c:v>4.53</c:v>
                </c:pt>
                <c:pt idx="5">
                  <c:v>5</c:v>
                </c:pt>
                <c:pt idx="6">
                  <c:v>5.9</c:v>
                </c:pt>
                <c:pt idx="7">
                  <c:v>6.48</c:v>
                </c:pt>
                <c:pt idx="8">
                  <c:v>6.93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84-424A-AA42-2B073C28F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9636688"/>
        <c:axId val="259637248"/>
      </c:barChart>
      <c:catAx>
        <c:axId val="259636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37248"/>
        <c:crosses val="autoZero"/>
        <c:auto val="1"/>
        <c:lblAlgn val="ctr"/>
        <c:lblOffset val="100"/>
        <c:noMultiLvlLbl val="0"/>
      </c:catAx>
      <c:valAx>
        <c:axId val="25963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Codes/ns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36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906584551197883"/>
          <c:y val="6.0560294546515007E-2"/>
          <c:w val="0.62973028393862474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19775269127008"/>
          <c:y val="6.2708151064450282E-2"/>
          <c:w val="0.79431646542165413"/>
          <c:h val="0.682507655293088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'2_column_comparason'!$O$76</c:f>
              <c:strCache>
                <c:ptCount val="1"/>
                <c:pt idx="0">
                  <c:v>Predicted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'2_column_comparason'!$P$75:$Y$75</c:f>
              <c:numCache>
                <c:formatCode>General</c:formatCode>
                <c:ptCount val="10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  <c:pt idx="9">
                  <c:v>5.0000000000000001E-4</c:v>
                </c:pt>
              </c:numCache>
            </c:numRef>
          </c:cat>
          <c:val>
            <c:numRef>
              <c:f>'2_column_comparason'!$P$76:$Y$76</c:f>
              <c:numCache>
                <c:formatCode>General</c:formatCode>
                <c:ptCount val="10"/>
                <c:pt idx="0">
                  <c:v>0.33200000000000002</c:v>
                </c:pt>
                <c:pt idx="1">
                  <c:v>0.33400000000000002</c:v>
                </c:pt>
                <c:pt idx="2">
                  <c:v>0.33</c:v>
                </c:pt>
                <c:pt idx="3">
                  <c:v>0.33200000000000002</c:v>
                </c:pt>
                <c:pt idx="4">
                  <c:v>0.33100000000000002</c:v>
                </c:pt>
                <c:pt idx="5">
                  <c:v>0.32</c:v>
                </c:pt>
                <c:pt idx="6">
                  <c:v>0.33200000000000002</c:v>
                </c:pt>
                <c:pt idx="7">
                  <c:v>0.33200000000000002</c:v>
                </c:pt>
                <c:pt idx="8">
                  <c:v>0.33200000000000002</c:v>
                </c:pt>
                <c:pt idx="9">
                  <c:v>0.33300000000000002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7-764E-A80A-73F0B931E449}"/>
            </c:ext>
          </c:extLst>
        </c:ser>
        <c:ser>
          <c:idx val="1"/>
          <c:order val="1"/>
          <c:tx>
            <c:strRef>
              <c:f>'2_column_comparason'!$O$77</c:f>
              <c:strCache>
                <c:ptCount val="1"/>
                <c:pt idx="0">
                  <c:v>Actual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'2_column_comparason'!$P$75:$Y$75</c:f>
              <c:numCache>
                <c:formatCode>General</c:formatCode>
                <c:ptCount val="10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  <c:pt idx="9">
                  <c:v>5.0000000000000001E-4</c:v>
                </c:pt>
              </c:numCache>
            </c:numRef>
          </c:cat>
          <c:val>
            <c:numRef>
              <c:f>'2_column_comparason'!$P$77:$Y$77</c:f>
              <c:numCache>
                <c:formatCode>General</c:formatCode>
                <c:ptCount val="10"/>
                <c:pt idx="0">
                  <c:v>0.32</c:v>
                </c:pt>
                <c:pt idx="1">
                  <c:v>0.318</c:v>
                </c:pt>
                <c:pt idx="2">
                  <c:v>0.316</c:v>
                </c:pt>
                <c:pt idx="3">
                  <c:v>0.32</c:v>
                </c:pt>
                <c:pt idx="4">
                  <c:v>0.32</c:v>
                </c:pt>
                <c:pt idx="5">
                  <c:v>0.315</c:v>
                </c:pt>
                <c:pt idx="6">
                  <c:v>0.32</c:v>
                </c:pt>
                <c:pt idx="7">
                  <c:v>0.318</c:v>
                </c:pt>
                <c:pt idx="8">
                  <c:v>0.32</c:v>
                </c:pt>
                <c:pt idx="9">
                  <c:v>0.318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E7-764E-A80A-73F0B931E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472384"/>
        <c:axId val="295472944"/>
      </c:barChart>
      <c:catAx>
        <c:axId val="295472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</a:t>
                </a:r>
                <a:r>
                  <a:rPr lang="en-SG" sz="1000"/>
                  <a:t>f</a:t>
                </a:r>
              </a:p>
            </c:rich>
          </c:tx>
          <c:layout>
            <c:manualLayout>
              <c:xMode val="edge"/>
              <c:yMode val="edge"/>
              <c:x val="0.52595228727233601"/>
              <c:y val="0.906990740740740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72944"/>
        <c:crosses val="autoZero"/>
        <c:auto val="1"/>
        <c:lblAlgn val="ctr"/>
        <c:lblOffset val="100"/>
        <c:noMultiLvlLbl val="0"/>
      </c:catAx>
      <c:valAx>
        <c:axId val="2954729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</a:t>
                </a:r>
                <a:r>
                  <a:rPr lang="en-SG" baseline="0"/>
                  <a:t> cost (ns per code)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7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143651997976729"/>
          <c:y val="6.0560294546515021E-2"/>
          <c:w val="0.41763530601922105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2623372158143"/>
          <c:y val="3.9560002916302128E-2"/>
          <c:w val="0.82203686835865231"/>
          <c:h val="0.682507655293088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'2_column_comparason'!$B$68</c:f>
              <c:strCache>
                <c:ptCount val="1"/>
                <c:pt idx="0">
                  <c:v>Predicted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'2_column_comparason'!$C$94:$AH$94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cat>
          <c:val>
            <c:numRef>
              <c:f>'2_column_comparason'!$C$95:$AH$95</c:f>
              <c:numCache>
                <c:formatCode>General</c:formatCode>
                <c:ptCount val="32"/>
                <c:pt idx="0">
                  <c:v>4.9000000000000004</c:v>
                </c:pt>
                <c:pt idx="1">
                  <c:v>4.91</c:v>
                </c:pt>
                <c:pt idx="2">
                  <c:v>4.92</c:v>
                </c:pt>
                <c:pt idx="3">
                  <c:v>4.9000000000000004</c:v>
                </c:pt>
                <c:pt idx="4">
                  <c:v>4.92</c:v>
                </c:pt>
                <c:pt idx="5">
                  <c:v>4.91</c:v>
                </c:pt>
                <c:pt idx="6">
                  <c:v>4.9000000000000004</c:v>
                </c:pt>
                <c:pt idx="7">
                  <c:v>4.91</c:v>
                </c:pt>
                <c:pt idx="8">
                  <c:v>3.81</c:v>
                </c:pt>
                <c:pt idx="9">
                  <c:v>3.84</c:v>
                </c:pt>
                <c:pt idx="10">
                  <c:v>3.85</c:v>
                </c:pt>
                <c:pt idx="11">
                  <c:v>3.84</c:v>
                </c:pt>
                <c:pt idx="12">
                  <c:v>3.85</c:v>
                </c:pt>
                <c:pt idx="13">
                  <c:v>3.85</c:v>
                </c:pt>
                <c:pt idx="14">
                  <c:v>3.85</c:v>
                </c:pt>
                <c:pt idx="15">
                  <c:v>3.85</c:v>
                </c:pt>
                <c:pt idx="16">
                  <c:v>3.81</c:v>
                </c:pt>
                <c:pt idx="17">
                  <c:v>3.83</c:v>
                </c:pt>
                <c:pt idx="18">
                  <c:v>3.82</c:v>
                </c:pt>
                <c:pt idx="19">
                  <c:v>3.83</c:v>
                </c:pt>
                <c:pt idx="20">
                  <c:v>3.83</c:v>
                </c:pt>
                <c:pt idx="21">
                  <c:v>3.83</c:v>
                </c:pt>
                <c:pt idx="22">
                  <c:v>3.83</c:v>
                </c:pt>
                <c:pt idx="23">
                  <c:v>3.82</c:v>
                </c:pt>
                <c:pt idx="24">
                  <c:v>3.83</c:v>
                </c:pt>
                <c:pt idx="25">
                  <c:v>3.83</c:v>
                </c:pt>
                <c:pt idx="26">
                  <c:v>3.83</c:v>
                </c:pt>
                <c:pt idx="27">
                  <c:v>3.82</c:v>
                </c:pt>
                <c:pt idx="28">
                  <c:v>3.86</c:v>
                </c:pt>
                <c:pt idx="29">
                  <c:v>3.83</c:v>
                </c:pt>
                <c:pt idx="30">
                  <c:v>3.81</c:v>
                </c:pt>
                <c:pt idx="31">
                  <c:v>3.83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3E-D048-89AC-9CF772D4F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468464"/>
        <c:axId val="295469024"/>
      </c:barChart>
      <c:catAx>
        <c:axId val="295468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bitwidth</a:t>
                </a:r>
                <a:endParaRPr lang="en-SG" sz="1000"/>
              </a:p>
            </c:rich>
          </c:tx>
          <c:layout>
            <c:manualLayout>
              <c:xMode val="edge"/>
              <c:yMode val="edge"/>
              <c:x val="0.52595228727233601"/>
              <c:y val="0.906990740740740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9024"/>
        <c:crosses val="autoZero"/>
        <c:auto val="1"/>
        <c:lblAlgn val="ctr"/>
        <c:lblOffset val="100"/>
        <c:noMultiLvlLbl val="0"/>
      </c:catAx>
      <c:valAx>
        <c:axId val="29546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baseline="0"/>
                  <a:t>Throughput (codes per ns)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8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19775269127008"/>
          <c:y val="6.2708151064450282E-2"/>
          <c:w val="0.79431646542165413"/>
          <c:h val="0.682507655293088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'2_column_comparason'!$G$102:$Q$102</c:f>
              <c:strCache>
                <c:ptCount val="11"/>
                <c:pt idx="10">
                  <c:v>Skewed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'2_column_comparason'!$R$101:$V$101</c:f>
              <c:numCache>
                <c:formatCode>General</c:formatCode>
                <c:ptCount val="5"/>
                <c:pt idx="0">
                  <c:v>0.05</c:v>
                </c:pt>
                <c:pt idx="1">
                  <c:v>0.04</c:v>
                </c:pt>
                <c:pt idx="2">
                  <c:v>0.03</c:v>
                </c:pt>
                <c:pt idx="3">
                  <c:v>4.0000000000000001E-3</c:v>
                </c:pt>
                <c:pt idx="4">
                  <c:v>2E-3</c:v>
                </c:pt>
              </c:numCache>
            </c:numRef>
          </c:cat>
          <c:val>
            <c:numRef>
              <c:f>'2_column_comparason'!$R$102:$V$102</c:f>
              <c:numCache>
                <c:formatCode>General</c:formatCode>
                <c:ptCount val="5"/>
                <c:pt idx="0">
                  <c:v>3.5</c:v>
                </c:pt>
                <c:pt idx="1">
                  <c:v>4.4000000000000004</c:v>
                </c:pt>
                <c:pt idx="2">
                  <c:v>4.01</c:v>
                </c:pt>
                <c:pt idx="3">
                  <c:v>4.82</c:v>
                </c:pt>
                <c:pt idx="4">
                  <c:v>4.6900000000000004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02-D048-9C33-2CA0F04D0536}"/>
            </c:ext>
          </c:extLst>
        </c:ser>
        <c:ser>
          <c:idx val="1"/>
          <c:order val="1"/>
          <c:tx>
            <c:strRef>
              <c:f>'2_column_comparason'!$G$103:$Q$103</c:f>
              <c:strCache>
                <c:ptCount val="11"/>
                <c:pt idx="10">
                  <c:v>Uniform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'2_column_comparason'!$R$101:$V$101</c:f>
              <c:numCache>
                <c:formatCode>General</c:formatCode>
                <c:ptCount val="5"/>
                <c:pt idx="0">
                  <c:v>0.05</c:v>
                </c:pt>
                <c:pt idx="1">
                  <c:v>0.04</c:v>
                </c:pt>
                <c:pt idx="2">
                  <c:v>0.03</c:v>
                </c:pt>
                <c:pt idx="3">
                  <c:v>4.0000000000000001E-3</c:v>
                </c:pt>
                <c:pt idx="4">
                  <c:v>2E-3</c:v>
                </c:pt>
              </c:numCache>
            </c:numRef>
          </c:cat>
          <c:val>
            <c:numRef>
              <c:f>'2_column_comparason'!$R$103:$V$103</c:f>
              <c:numCache>
                <c:formatCode>General</c:formatCode>
                <c:ptCount val="5"/>
                <c:pt idx="0">
                  <c:v>3.69</c:v>
                </c:pt>
                <c:pt idx="1">
                  <c:v>3.7</c:v>
                </c:pt>
                <c:pt idx="2">
                  <c:v>3.75</c:v>
                </c:pt>
                <c:pt idx="3">
                  <c:v>3.83</c:v>
                </c:pt>
                <c:pt idx="4">
                  <c:v>3.85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02-D048-9C33-2CA0F04D0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472384"/>
        <c:axId val="295472944"/>
      </c:barChart>
      <c:catAx>
        <c:axId val="295472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</a:t>
                </a:r>
                <a:r>
                  <a:rPr lang="en-SG" sz="1000"/>
                  <a:t>f</a:t>
                </a:r>
              </a:p>
            </c:rich>
          </c:tx>
          <c:layout>
            <c:manualLayout>
              <c:xMode val="edge"/>
              <c:yMode val="edge"/>
              <c:x val="0.52595228727233601"/>
              <c:y val="0.906990740740740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72944"/>
        <c:crosses val="autoZero"/>
        <c:auto val="1"/>
        <c:lblAlgn val="ctr"/>
        <c:lblOffset val="100"/>
        <c:noMultiLvlLbl val="0"/>
      </c:catAx>
      <c:valAx>
        <c:axId val="295472944"/>
        <c:scaling>
          <c:orientation val="minMax"/>
          <c:max val="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baseline="0"/>
                  <a:t>Throughput (codes per ns)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7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707174972170411"/>
          <c:y val="5.1096636504474401E-2"/>
          <c:w val="0.20220786167613594"/>
          <c:h val="0.186547806317144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7.1597200349956258E-2"/>
          <c:w val="0.81453237095363074"/>
          <c:h val="0.73134004082822968"/>
        </c:manualLayout>
      </c:layout>
      <c:lineChart>
        <c:grouping val="standard"/>
        <c:varyColors val="0"/>
        <c:ser>
          <c:idx val="0"/>
          <c:order val="0"/>
          <c:tx>
            <c:strRef>
              <c:f>'3_column_comparison'!$I$3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'3_column_comparison'!$J$2:$O$2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'3_column_comparison'!$J$3:$O$3</c:f>
              <c:numCache>
                <c:formatCode>General</c:formatCode>
                <c:ptCount val="6"/>
                <c:pt idx="0">
                  <c:v>5.0999999999999996</c:v>
                </c:pt>
                <c:pt idx="1">
                  <c:v>5.3</c:v>
                </c:pt>
                <c:pt idx="2">
                  <c:v>5.2</c:v>
                </c:pt>
                <c:pt idx="3">
                  <c:v>5.2</c:v>
                </c:pt>
                <c:pt idx="4">
                  <c:v>5.2</c:v>
                </c:pt>
                <c:pt idx="5">
                  <c:v>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BE-4C9E-B894-27B20CDB7CA2}"/>
            </c:ext>
          </c:extLst>
        </c:ser>
        <c:ser>
          <c:idx val="1"/>
          <c:order val="1"/>
          <c:tx>
            <c:strRef>
              <c:f>'3_column_comparison'!$I$4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'3_column_comparison'!$J$2:$O$2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'3_column_comparison'!$J$4:$O$4</c:f>
              <c:numCache>
                <c:formatCode>General</c:formatCode>
                <c:ptCount val="6"/>
                <c:pt idx="0">
                  <c:v>5</c:v>
                </c:pt>
                <c:pt idx="1">
                  <c:v>4.8</c:v>
                </c:pt>
                <c:pt idx="2">
                  <c:v>4.7</c:v>
                </c:pt>
                <c:pt idx="3">
                  <c:v>4.5999999999999996</c:v>
                </c:pt>
                <c:pt idx="4">
                  <c:v>4.5</c:v>
                </c:pt>
                <c:pt idx="5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BE-4C9E-B894-27B20CDB7CA2}"/>
            </c:ext>
          </c:extLst>
        </c:ser>
        <c:ser>
          <c:idx val="2"/>
          <c:order val="2"/>
          <c:tx>
            <c:strRef>
              <c:f>'3_column_comparison'!$I$5</c:f>
              <c:strCache>
                <c:ptCount val="1"/>
                <c:pt idx="0">
                  <c:v>Our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'3_column_comparison'!$J$2:$O$2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'3_column_comparison'!$J$5:$O$5</c:f>
              <c:numCache>
                <c:formatCode>General</c:formatCode>
                <c:ptCount val="6"/>
                <c:pt idx="0">
                  <c:v>4</c:v>
                </c:pt>
                <c:pt idx="1">
                  <c:v>3.9</c:v>
                </c:pt>
                <c:pt idx="2">
                  <c:v>3.8</c:v>
                </c:pt>
                <c:pt idx="3">
                  <c:v>3.6</c:v>
                </c:pt>
                <c:pt idx="4">
                  <c:v>3.5</c:v>
                </c:pt>
                <c:pt idx="5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BE-4C9E-B894-27B20CDB7CA2}"/>
            </c:ext>
          </c:extLst>
        </c:ser>
        <c:ser>
          <c:idx val="3"/>
          <c:order val="3"/>
          <c:tx>
            <c:strRef>
              <c:f>'3_column_comparison'!$I$6</c:f>
              <c:strCache>
                <c:ptCount val="1"/>
                <c:pt idx="0">
                  <c:v>BS_worst_p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'3_column_comparison'!$J$2:$O$2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'3_column_comparison'!$J$6:$O$6</c:f>
              <c:numCache>
                <c:formatCode>General</c:formatCode>
                <c:ptCount val="6"/>
                <c:pt idx="0">
                  <c:v>4.8</c:v>
                </c:pt>
                <c:pt idx="1">
                  <c:v>4.8</c:v>
                </c:pt>
                <c:pt idx="2">
                  <c:v>4.8</c:v>
                </c:pt>
                <c:pt idx="3">
                  <c:v>4.8</c:v>
                </c:pt>
                <c:pt idx="4">
                  <c:v>4.8</c:v>
                </c:pt>
                <c:pt idx="5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BE-4C9E-B894-27B20CDB7CA2}"/>
            </c:ext>
          </c:extLst>
        </c:ser>
        <c:ser>
          <c:idx val="4"/>
          <c:order val="4"/>
          <c:tx>
            <c:strRef>
              <c:f>'3_column_comparison'!$I$7</c:f>
              <c:strCache>
                <c:ptCount val="1"/>
                <c:pt idx="0">
                  <c:v>BS_best_p</c:v>
                </c:pt>
              </c:strCache>
            </c:strRef>
          </c:tx>
          <c:spPr>
            <a:ln w="28575" cap="flat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triangle"/>
            <c:size val="7"/>
            <c:spPr>
              <a:solidFill>
                <a:sysClr val="windowText" lastClr="000000"/>
              </a:solidFill>
              <a:ln w="9525" cap="flat">
                <a:solidFill>
                  <a:sysClr val="windowText" lastClr="000000"/>
                </a:solidFill>
                <a:round/>
              </a:ln>
              <a:effectLst/>
            </c:spPr>
          </c:marker>
          <c:cat>
            <c:numRef>
              <c:f>'3_column_comparison'!$J$2:$O$2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'3_column_comparison'!$J$7:$O$7</c:f>
              <c:numCache>
                <c:formatCode>General</c:formatCode>
                <c:ptCount val="6"/>
                <c:pt idx="0">
                  <c:v>4.5999999999999996</c:v>
                </c:pt>
                <c:pt idx="1">
                  <c:v>4.5</c:v>
                </c:pt>
                <c:pt idx="2">
                  <c:v>4.4000000000000004</c:v>
                </c:pt>
                <c:pt idx="3">
                  <c:v>4.3</c:v>
                </c:pt>
                <c:pt idx="4">
                  <c:v>4.2</c:v>
                </c:pt>
                <c:pt idx="5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1BE-4C9E-B894-27B20CDB7CA2}"/>
            </c:ext>
          </c:extLst>
        </c:ser>
        <c:ser>
          <c:idx val="5"/>
          <c:order val="5"/>
          <c:tx>
            <c:strRef>
              <c:f>'3_column_comparison'!$I$8</c:f>
              <c:strCache>
                <c:ptCount val="1"/>
                <c:pt idx="0">
                  <c:v>Our_p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square"/>
            <c:size val="7"/>
            <c:spPr>
              <a:solidFill>
                <a:sysClr val="windowText" lastClr="000000"/>
              </a:solidFill>
              <a:ln w="9525" cap="flat">
                <a:solidFill>
                  <a:sysClr val="windowText" lastClr="000000"/>
                </a:solidFill>
                <a:round/>
              </a:ln>
              <a:effectLst/>
            </c:spPr>
          </c:marker>
          <c:cat>
            <c:numRef>
              <c:f>'3_column_comparison'!$J$2:$O$2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'3_column_comparison'!$J$8:$O$8</c:f>
              <c:numCache>
                <c:formatCode>General</c:formatCode>
                <c:ptCount val="6"/>
                <c:pt idx="0">
                  <c:v>3.8</c:v>
                </c:pt>
                <c:pt idx="1">
                  <c:v>3.7</c:v>
                </c:pt>
                <c:pt idx="2">
                  <c:v>3.6</c:v>
                </c:pt>
                <c:pt idx="3">
                  <c:v>3.5</c:v>
                </c:pt>
                <c:pt idx="4">
                  <c:v>3.4</c:v>
                </c:pt>
                <c:pt idx="5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1BE-4C9E-B894-27B20CDB7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78544"/>
        <c:axId val="295479104"/>
      </c:lineChart>
      <c:catAx>
        <c:axId val="295478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79104"/>
        <c:crosses val="autoZero"/>
        <c:auto val="1"/>
        <c:lblAlgn val="ctr"/>
        <c:lblOffset val="100"/>
        <c:noMultiLvlLbl val="0"/>
      </c:catAx>
      <c:valAx>
        <c:axId val="29547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Read Bytes per code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7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75325896762905"/>
          <c:y val="0.48648622047244094"/>
          <c:w val="0.5624674103237095"/>
          <c:h val="0.329712685914260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 orientation="portrait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'3_column_comparison'!$Q$3</c:f>
              <c:strCache>
                <c:ptCount val="1"/>
                <c:pt idx="0">
                  <c:v>BS_worst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'3_column_comparison'!$R$2:$W$2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'3_column_comparison'!$R$3:$W$3</c:f>
              <c:numCache>
                <c:formatCode>General</c:formatCode>
                <c:ptCount val="6"/>
                <c:pt idx="0">
                  <c:v>5.0999999999999996</c:v>
                </c:pt>
                <c:pt idx="1">
                  <c:v>5.3</c:v>
                </c:pt>
                <c:pt idx="2">
                  <c:v>5.2</c:v>
                </c:pt>
                <c:pt idx="3">
                  <c:v>5.2</c:v>
                </c:pt>
                <c:pt idx="4">
                  <c:v>5.2</c:v>
                </c:pt>
                <c:pt idx="5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1B-8B40-9686-376F2107040F}"/>
            </c:ext>
          </c:extLst>
        </c:ser>
        <c:ser>
          <c:idx val="1"/>
          <c:order val="1"/>
          <c:tx>
            <c:strRef>
              <c:f>'3_column_comparison'!$Q$4</c:f>
              <c:strCache>
                <c:ptCount val="1"/>
                <c:pt idx="0">
                  <c:v>BS_worst_p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'3_column_comparison'!$R$2:$W$2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'3_column_comparison'!$R$4:$W$4</c:f>
              <c:numCache>
                <c:formatCode>General</c:formatCode>
                <c:ptCount val="6"/>
                <c:pt idx="0">
                  <c:v>4.8</c:v>
                </c:pt>
                <c:pt idx="1">
                  <c:v>4.8</c:v>
                </c:pt>
                <c:pt idx="2">
                  <c:v>4.8</c:v>
                </c:pt>
                <c:pt idx="3">
                  <c:v>4.8</c:v>
                </c:pt>
                <c:pt idx="4">
                  <c:v>4.8</c:v>
                </c:pt>
                <c:pt idx="5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1B-8B40-9686-376F2107040F}"/>
            </c:ext>
          </c:extLst>
        </c:ser>
        <c:ser>
          <c:idx val="2"/>
          <c:order val="2"/>
          <c:tx>
            <c:strRef>
              <c:f>'3_column_comparison'!$Q$5</c:f>
              <c:strCache>
                <c:ptCount val="1"/>
                <c:pt idx="0">
                  <c:v>BS_best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'3_column_comparison'!$R$2:$W$2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'3_column_comparison'!$R$5:$W$5</c:f>
              <c:numCache>
                <c:formatCode>General</c:formatCode>
                <c:ptCount val="6"/>
                <c:pt idx="0">
                  <c:v>5</c:v>
                </c:pt>
                <c:pt idx="1">
                  <c:v>4.8</c:v>
                </c:pt>
                <c:pt idx="2">
                  <c:v>4.7</c:v>
                </c:pt>
                <c:pt idx="3">
                  <c:v>4.5999999999999996</c:v>
                </c:pt>
                <c:pt idx="4">
                  <c:v>4.5</c:v>
                </c:pt>
                <c:pt idx="5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1B-8B40-9686-376F2107040F}"/>
            </c:ext>
          </c:extLst>
        </c:ser>
        <c:ser>
          <c:idx val="3"/>
          <c:order val="3"/>
          <c:tx>
            <c:strRef>
              <c:f>'3_column_comparison'!$Q$6</c:f>
              <c:strCache>
                <c:ptCount val="1"/>
                <c:pt idx="0">
                  <c:v>BS_best_p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'3_column_comparison'!$R$2:$W$2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'3_column_comparison'!$R$6:$W$6</c:f>
              <c:numCache>
                <c:formatCode>General</c:formatCode>
                <c:ptCount val="6"/>
                <c:pt idx="0">
                  <c:v>4.5999999999999996</c:v>
                </c:pt>
                <c:pt idx="1">
                  <c:v>4.5</c:v>
                </c:pt>
                <c:pt idx="2">
                  <c:v>4.4000000000000004</c:v>
                </c:pt>
                <c:pt idx="3">
                  <c:v>4.3</c:v>
                </c:pt>
                <c:pt idx="4">
                  <c:v>4.2</c:v>
                </c:pt>
                <c:pt idx="5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1B-8B40-9686-376F2107040F}"/>
            </c:ext>
          </c:extLst>
        </c:ser>
        <c:ser>
          <c:idx val="4"/>
          <c:order val="4"/>
          <c:tx>
            <c:strRef>
              <c:f>'3_column_comparison'!$Q$7</c:f>
              <c:strCache>
                <c:ptCount val="1"/>
                <c:pt idx="0">
                  <c:v>Our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'3_column_comparison'!$R$2:$W$2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'3_column_comparison'!$R$7:$W$7</c:f>
              <c:numCache>
                <c:formatCode>General</c:formatCode>
                <c:ptCount val="6"/>
                <c:pt idx="0">
                  <c:v>4</c:v>
                </c:pt>
                <c:pt idx="1">
                  <c:v>3.9</c:v>
                </c:pt>
                <c:pt idx="2">
                  <c:v>3.8</c:v>
                </c:pt>
                <c:pt idx="3">
                  <c:v>3.6</c:v>
                </c:pt>
                <c:pt idx="4">
                  <c:v>3.5</c:v>
                </c:pt>
                <c:pt idx="5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1B-8B40-9686-376F2107040F}"/>
            </c:ext>
          </c:extLst>
        </c:ser>
        <c:ser>
          <c:idx val="5"/>
          <c:order val="5"/>
          <c:tx>
            <c:strRef>
              <c:f>'3_column_comparison'!$Q$8</c:f>
              <c:strCache>
                <c:ptCount val="1"/>
                <c:pt idx="0">
                  <c:v>Our_p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'3_column_comparison'!$R$2:$W$2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'3_column_comparison'!$R$8:$W$8</c:f>
              <c:numCache>
                <c:formatCode>General</c:formatCode>
                <c:ptCount val="6"/>
                <c:pt idx="0">
                  <c:v>3.8</c:v>
                </c:pt>
                <c:pt idx="1">
                  <c:v>3.7</c:v>
                </c:pt>
                <c:pt idx="2">
                  <c:v>3.6</c:v>
                </c:pt>
                <c:pt idx="3">
                  <c:v>3.5</c:v>
                </c:pt>
                <c:pt idx="4">
                  <c:v>3.4</c:v>
                </c:pt>
                <c:pt idx="5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1B-8B40-9686-376F21070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484704"/>
        <c:axId val="295485264"/>
      </c:barChart>
      <c:catAx>
        <c:axId val="29548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85264"/>
        <c:crosses val="autoZero"/>
        <c:auto val="1"/>
        <c:lblAlgn val="ctr"/>
        <c:lblOffset val="100"/>
        <c:noMultiLvlLbl val="0"/>
      </c:catAx>
      <c:valAx>
        <c:axId val="29548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84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'3_column_comparison'!$I$27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'3_column_comparison'!$J$26:$O$26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'3_column_comparison'!$J$27:$O$27</c:f>
              <c:numCache>
                <c:formatCode>General</c:formatCode>
                <c:ptCount val="6"/>
                <c:pt idx="0">
                  <c:v>5.0999999999999996</c:v>
                </c:pt>
                <c:pt idx="1">
                  <c:v>5.3</c:v>
                </c:pt>
                <c:pt idx="2">
                  <c:v>5.2</c:v>
                </c:pt>
                <c:pt idx="3">
                  <c:v>5.2</c:v>
                </c:pt>
                <c:pt idx="4">
                  <c:v>5.2</c:v>
                </c:pt>
                <c:pt idx="5">
                  <c:v>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'3_column_comparison'!$I$28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'3_column_comparison'!$J$26:$O$26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'3_column_comparison'!$J$28:$O$28</c:f>
              <c:numCache>
                <c:formatCode>General</c:formatCode>
                <c:ptCount val="6"/>
                <c:pt idx="0">
                  <c:v>5</c:v>
                </c:pt>
                <c:pt idx="1">
                  <c:v>4.8</c:v>
                </c:pt>
                <c:pt idx="2">
                  <c:v>4.7</c:v>
                </c:pt>
                <c:pt idx="3">
                  <c:v>4.5999999999999996</c:v>
                </c:pt>
                <c:pt idx="4">
                  <c:v>4.5</c:v>
                </c:pt>
                <c:pt idx="5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'3_column_comparison'!$I$29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'3_column_comparison'!$J$26:$O$26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'3_column_comparison'!$J$29:$O$29</c:f>
              <c:numCache>
                <c:formatCode>General</c:formatCode>
                <c:ptCount val="6"/>
                <c:pt idx="0">
                  <c:v>4</c:v>
                </c:pt>
                <c:pt idx="1">
                  <c:v>3.9</c:v>
                </c:pt>
                <c:pt idx="2">
                  <c:v>3.8</c:v>
                </c:pt>
                <c:pt idx="3">
                  <c:v>3.6</c:v>
                </c:pt>
                <c:pt idx="4">
                  <c:v>3.5</c:v>
                </c:pt>
                <c:pt idx="5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89184"/>
        <c:axId val="295489744"/>
      </c:lineChart>
      <c:catAx>
        <c:axId val="29548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89744"/>
        <c:crosses val="autoZero"/>
        <c:auto val="1"/>
        <c:lblAlgn val="ctr"/>
        <c:lblOffset val="100"/>
        <c:noMultiLvlLbl val="0"/>
      </c:catAx>
      <c:valAx>
        <c:axId val="29548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Memory bytes per code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548693792395368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8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99556669674558"/>
          <c:y val="0.53756402649587598"/>
          <c:w val="0.26773962790171957"/>
          <c:h val="0.2410544463963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'3_column_comparison'!$A$3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'3_column_comparison'!$B$2:$G$2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'3_column_comparison'!$B$3:$G$3</c:f>
              <c:numCache>
                <c:formatCode>General</c:formatCode>
                <c:ptCount val="6"/>
                <c:pt idx="0">
                  <c:v>5.2</c:v>
                </c:pt>
                <c:pt idx="1">
                  <c:v>5.0999999999999996</c:v>
                </c:pt>
                <c:pt idx="2">
                  <c:v>5.2</c:v>
                </c:pt>
                <c:pt idx="3">
                  <c:v>5.2</c:v>
                </c:pt>
                <c:pt idx="4">
                  <c:v>5.2</c:v>
                </c:pt>
                <c:pt idx="5">
                  <c:v>5.0999999999999996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'3_column_comparison'!$A$4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'3_column_comparison'!$B$2:$G$2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'3_column_comparison'!$B$4:$G$4</c:f>
              <c:numCache>
                <c:formatCode>General</c:formatCode>
                <c:ptCount val="6"/>
                <c:pt idx="0">
                  <c:v>5.4</c:v>
                </c:pt>
                <c:pt idx="1">
                  <c:v>5.5</c:v>
                </c:pt>
                <c:pt idx="2">
                  <c:v>5.6</c:v>
                </c:pt>
                <c:pt idx="3">
                  <c:v>5.6</c:v>
                </c:pt>
                <c:pt idx="4">
                  <c:v>6</c:v>
                </c:pt>
                <c:pt idx="5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'3_column_comparison'!$A$5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'3_column_comparison'!$B$2:$G$2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'3_column_comparison'!$B$5:$G$5</c:f>
              <c:numCache>
                <c:formatCode>General</c:formatCode>
                <c:ptCount val="6"/>
                <c:pt idx="0">
                  <c:v>7.4</c:v>
                </c:pt>
                <c:pt idx="1">
                  <c:v>7.6</c:v>
                </c:pt>
                <c:pt idx="2">
                  <c:v>7.9</c:v>
                </c:pt>
                <c:pt idx="3">
                  <c:v>8.1</c:v>
                </c:pt>
                <c:pt idx="4">
                  <c:v>8.5</c:v>
                </c:pt>
                <c:pt idx="5">
                  <c:v>8.6999999999999993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93664"/>
        <c:axId val="295494224"/>
      </c:lineChart>
      <c:catAx>
        <c:axId val="295493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94224"/>
        <c:crosses val="autoZero"/>
        <c:auto val="1"/>
        <c:lblAlgn val="ctr"/>
        <c:lblOffset val="100"/>
        <c:noMultiLvlLbl val="0"/>
      </c:catAx>
      <c:valAx>
        <c:axId val="29549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Throughput (codes per 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548693792395368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93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324803708390572"/>
          <c:y val="0.52372929238058374"/>
          <c:w val="0.26773962790171957"/>
          <c:h val="0.2410544463963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pct2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7.5192800788197733E-2"/>
                  <c:y val="7.8703703703703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F3A-5A46-B63F-6ECD4FE71D79}"/>
                </c:ext>
              </c:extLst>
            </c:dLbl>
            <c:dLbl>
              <c:idx val="1"/>
              <c:layout>
                <c:manualLayout>
                  <c:x val="7.2407882240486707E-2"/>
                  <c:y val="9.7222222222222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3A-5A46-B63F-6ECD4FE71D79}"/>
                </c:ext>
              </c:extLst>
            </c:dLbl>
            <c:dLbl>
              <c:idx val="2"/>
              <c:layout>
                <c:manualLayout>
                  <c:x val="7.797771933590876E-2"/>
                  <c:y val="6.9444444444444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F3A-5A46-B63F-6ECD4FE71D79}"/>
                </c:ext>
              </c:extLst>
            </c:dLbl>
            <c:dLbl>
              <c:idx val="3"/>
              <c:layout>
                <c:manualLayout>
                  <c:x val="6.962296369277568E-2"/>
                  <c:y val="7.8703703703703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3A-5A46-B63F-6ECD4FE71D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percentage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synthesized_result_sum!$C$3:$F$3</c:f>
              <c:strCach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4_c</c:v>
                </c:pt>
              </c:strCache>
            </c:strRef>
          </c:cat>
          <c:val>
            <c:numRef>
              <c:f>synthesized_result_sum!$C$4:$F$4</c:f>
              <c:numCache>
                <c:formatCode>General</c:formatCode>
                <c:ptCount val="4"/>
                <c:pt idx="0">
                  <c:v>0.39</c:v>
                </c:pt>
                <c:pt idx="1">
                  <c:v>0.41</c:v>
                </c:pt>
                <c:pt idx="2">
                  <c:v>0.39</c:v>
                </c:pt>
                <c:pt idx="3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3A-5A46-B63F-6ECD4FE71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498144"/>
        <c:axId val="295498704"/>
      </c:barChart>
      <c:lineChart>
        <c:grouping val="standard"/>
        <c:varyColors val="0"/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synthesized_result_sum!$C$3:$F$3</c:f>
              <c:strCach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4_c</c:v>
                </c:pt>
              </c:strCache>
            </c:strRef>
          </c:cat>
          <c:val>
            <c:numRef>
              <c:f>synthesized_result_sum!$C$5:$F$5</c:f>
              <c:numCache>
                <c:formatCode>General</c:formatCode>
                <c:ptCount val="4"/>
                <c:pt idx="0">
                  <c:v>0.33</c:v>
                </c:pt>
                <c:pt idx="1">
                  <c:v>0.37</c:v>
                </c:pt>
                <c:pt idx="2">
                  <c:v>0.34</c:v>
                </c:pt>
                <c:pt idx="3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F3A-5A46-B63F-6ECD4FE71D79}"/>
            </c:ext>
          </c:extLst>
        </c:ser>
        <c:ser>
          <c:idx val="2"/>
          <c:order val="2"/>
          <c:spPr>
            <a:ln w="28575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synthesized_result_sum!$C$3:$F$3</c:f>
              <c:strCach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4_c</c:v>
                </c:pt>
              </c:strCache>
            </c:strRef>
          </c:cat>
          <c:val>
            <c:numRef>
              <c:f>synthesized_result_sum!$C$6:$F$6</c:f>
              <c:numCache>
                <c:formatCode>General</c:formatCode>
                <c:ptCount val="4"/>
                <c:pt idx="0">
                  <c:v>0.46</c:v>
                </c:pt>
                <c:pt idx="1">
                  <c:v>0.45</c:v>
                </c:pt>
                <c:pt idx="2">
                  <c:v>0.42</c:v>
                </c:pt>
                <c:pt idx="3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F3A-5A46-B63F-6ECD4FE71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98144"/>
        <c:axId val="295498704"/>
      </c:lineChart>
      <c:catAx>
        <c:axId val="29549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98704"/>
        <c:crosses val="autoZero"/>
        <c:auto val="1"/>
        <c:lblAlgn val="ctr"/>
        <c:lblOffset val="100"/>
        <c:noMultiLvlLbl val="0"/>
      </c:catAx>
      <c:valAx>
        <c:axId val="29549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Improvement over baseline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9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 paperSize="9" orientation="landscape" horizontalDpi="-1" verticalDpi="-1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byteslice!$S$62</c:f>
              <c:strCache>
                <c:ptCount val="1"/>
                <c:pt idx="0">
                  <c:v>Squential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byteslice!$R$63:$R$71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byteslice!$S$63:$S$71</c:f>
              <c:numCache>
                <c:formatCode>General</c:formatCode>
                <c:ptCount val="9"/>
                <c:pt idx="0">
                  <c:v>3.2</c:v>
                </c:pt>
                <c:pt idx="1">
                  <c:v>6.4</c:v>
                </c:pt>
                <c:pt idx="2">
                  <c:v>10.5</c:v>
                </c:pt>
                <c:pt idx="3">
                  <c:v>11.7</c:v>
                </c:pt>
                <c:pt idx="4">
                  <c:v>12.4</c:v>
                </c:pt>
                <c:pt idx="5">
                  <c:v>12.7</c:v>
                </c:pt>
                <c:pt idx="6">
                  <c:v>13.2</c:v>
                </c:pt>
                <c:pt idx="7">
                  <c:v>13.5</c:v>
                </c:pt>
                <c:pt idx="8">
                  <c:v>13.3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D9-4B64-B623-01D4CA9C821E}"/>
            </c:ext>
          </c:extLst>
        </c:ser>
        <c:ser>
          <c:idx val="1"/>
          <c:order val="1"/>
          <c:tx>
            <c:strRef>
              <c:f>byteslice!$T$62</c:f>
              <c:strCache>
                <c:ptCount val="1"/>
                <c:pt idx="0">
                  <c:v>All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byteslice!$R$63:$R$71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</c:numCache>
            </c:numRef>
          </c:cat>
          <c:val>
            <c:numRef>
              <c:f>byteslice!$T$63:$T$71</c:f>
              <c:numCache>
                <c:formatCode>General</c:formatCode>
                <c:ptCount val="9"/>
                <c:pt idx="0">
                  <c:v>1.4</c:v>
                </c:pt>
                <c:pt idx="1">
                  <c:v>3.4</c:v>
                </c:pt>
                <c:pt idx="2">
                  <c:v>5.7</c:v>
                </c:pt>
                <c:pt idx="3">
                  <c:v>7.1</c:v>
                </c:pt>
                <c:pt idx="4">
                  <c:v>7.8</c:v>
                </c:pt>
                <c:pt idx="5">
                  <c:v>8.6</c:v>
                </c:pt>
                <c:pt idx="6">
                  <c:v>8.8000000000000007</c:v>
                </c:pt>
                <c:pt idx="7">
                  <c:v>9.5</c:v>
                </c:pt>
                <c:pt idx="8">
                  <c:v>10.199999999999999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D9-4B64-B623-01D4CA9C8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640608"/>
        <c:axId val="259641168"/>
      </c:lineChart>
      <c:catAx>
        <c:axId val="25964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41168"/>
        <c:crosses val="autoZero"/>
        <c:auto val="1"/>
        <c:lblAlgn val="ctr"/>
        <c:lblOffset val="100"/>
        <c:noMultiLvlLbl val="0"/>
      </c:catAx>
      <c:valAx>
        <c:axId val="25964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4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9.xml"/><Relationship Id="rId3" Type="http://schemas.openxmlformats.org/officeDocument/2006/relationships/chart" Target="../charts/chart34.xml"/><Relationship Id="rId7" Type="http://schemas.openxmlformats.org/officeDocument/2006/relationships/chart" Target="../charts/chart38.xml"/><Relationship Id="rId12" Type="http://schemas.openxmlformats.org/officeDocument/2006/relationships/chart" Target="../charts/chart43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Relationship Id="rId6" Type="http://schemas.openxmlformats.org/officeDocument/2006/relationships/chart" Target="../charts/chart37.xml"/><Relationship Id="rId11" Type="http://schemas.openxmlformats.org/officeDocument/2006/relationships/chart" Target="../charts/chart42.xml"/><Relationship Id="rId5" Type="http://schemas.openxmlformats.org/officeDocument/2006/relationships/chart" Target="../charts/chart36.xml"/><Relationship Id="rId10" Type="http://schemas.openxmlformats.org/officeDocument/2006/relationships/chart" Target="../charts/chart41.xml"/><Relationship Id="rId4" Type="http://schemas.openxmlformats.org/officeDocument/2006/relationships/chart" Target="../charts/chart35.xml"/><Relationship Id="rId9" Type="http://schemas.openxmlformats.org/officeDocument/2006/relationships/chart" Target="../charts/chart40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Relationship Id="rId5" Type="http://schemas.openxmlformats.org/officeDocument/2006/relationships/chart" Target="../charts/chart48.xml"/><Relationship Id="rId4" Type="http://schemas.openxmlformats.org/officeDocument/2006/relationships/chart" Target="../charts/chart4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9.xml"/><Relationship Id="rId3" Type="http://schemas.openxmlformats.org/officeDocument/2006/relationships/chart" Target="../charts/chart54.xml"/><Relationship Id="rId7" Type="http://schemas.openxmlformats.org/officeDocument/2006/relationships/chart" Target="../charts/chart58.xml"/><Relationship Id="rId12" Type="http://schemas.openxmlformats.org/officeDocument/2006/relationships/chart" Target="../charts/chart63.xml"/><Relationship Id="rId2" Type="http://schemas.openxmlformats.org/officeDocument/2006/relationships/chart" Target="../charts/chart53.xml"/><Relationship Id="rId1" Type="http://schemas.openxmlformats.org/officeDocument/2006/relationships/chart" Target="../charts/chart52.xml"/><Relationship Id="rId6" Type="http://schemas.openxmlformats.org/officeDocument/2006/relationships/chart" Target="../charts/chart57.xml"/><Relationship Id="rId11" Type="http://schemas.openxmlformats.org/officeDocument/2006/relationships/chart" Target="../charts/chart62.xml"/><Relationship Id="rId5" Type="http://schemas.openxmlformats.org/officeDocument/2006/relationships/chart" Target="../charts/chart56.xml"/><Relationship Id="rId10" Type="http://schemas.openxmlformats.org/officeDocument/2006/relationships/chart" Target="../charts/chart61.xml"/><Relationship Id="rId4" Type="http://schemas.openxmlformats.org/officeDocument/2006/relationships/chart" Target="../charts/chart55.xml"/><Relationship Id="rId9" Type="http://schemas.openxmlformats.org/officeDocument/2006/relationships/chart" Target="../charts/chart60.xml"/></Relationships>
</file>

<file path=xl/drawings/_rels/drawing2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1.xml"/><Relationship Id="rId3" Type="http://schemas.openxmlformats.org/officeDocument/2006/relationships/chart" Target="../charts/chart66.xml"/><Relationship Id="rId7" Type="http://schemas.openxmlformats.org/officeDocument/2006/relationships/chart" Target="../charts/chart70.xml"/><Relationship Id="rId2" Type="http://schemas.openxmlformats.org/officeDocument/2006/relationships/chart" Target="../charts/chart65.xml"/><Relationship Id="rId1" Type="http://schemas.openxmlformats.org/officeDocument/2006/relationships/chart" Target="../charts/chart64.xml"/><Relationship Id="rId6" Type="http://schemas.openxmlformats.org/officeDocument/2006/relationships/chart" Target="../charts/chart69.xml"/><Relationship Id="rId11" Type="http://schemas.openxmlformats.org/officeDocument/2006/relationships/chart" Target="../charts/chart74.xml"/><Relationship Id="rId5" Type="http://schemas.openxmlformats.org/officeDocument/2006/relationships/chart" Target="../charts/chart68.xml"/><Relationship Id="rId10" Type="http://schemas.openxmlformats.org/officeDocument/2006/relationships/chart" Target="../charts/chart73.xml"/><Relationship Id="rId4" Type="http://schemas.openxmlformats.org/officeDocument/2006/relationships/chart" Target="../charts/chart67.xml"/><Relationship Id="rId9" Type="http://schemas.openxmlformats.org/officeDocument/2006/relationships/chart" Target="../charts/chart72.xml"/></Relationships>
</file>

<file path=xl/drawings/_rels/drawing2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2.xml"/><Relationship Id="rId3" Type="http://schemas.openxmlformats.org/officeDocument/2006/relationships/chart" Target="../charts/chart77.xml"/><Relationship Id="rId7" Type="http://schemas.openxmlformats.org/officeDocument/2006/relationships/chart" Target="../charts/chart81.xml"/><Relationship Id="rId2" Type="http://schemas.openxmlformats.org/officeDocument/2006/relationships/chart" Target="../charts/chart76.xml"/><Relationship Id="rId1" Type="http://schemas.openxmlformats.org/officeDocument/2006/relationships/chart" Target="../charts/chart75.xml"/><Relationship Id="rId6" Type="http://schemas.openxmlformats.org/officeDocument/2006/relationships/chart" Target="../charts/chart80.xml"/><Relationship Id="rId5" Type="http://schemas.openxmlformats.org/officeDocument/2006/relationships/chart" Target="../charts/chart79.xml"/><Relationship Id="rId4" Type="http://schemas.openxmlformats.org/officeDocument/2006/relationships/chart" Target="../charts/chart78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5.xml"/><Relationship Id="rId2" Type="http://schemas.openxmlformats.org/officeDocument/2006/relationships/chart" Target="../charts/chart84.xml"/><Relationship Id="rId1" Type="http://schemas.openxmlformats.org/officeDocument/2006/relationships/chart" Target="../charts/chart83.xml"/><Relationship Id="rId4" Type="http://schemas.openxmlformats.org/officeDocument/2006/relationships/chart" Target="../charts/chart86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13" Type="http://schemas.openxmlformats.org/officeDocument/2006/relationships/chart" Target="../charts/chart24.xml"/><Relationship Id="rId18" Type="http://schemas.openxmlformats.org/officeDocument/2006/relationships/chart" Target="../charts/chart2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12" Type="http://schemas.openxmlformats.org/officeDocument/2006/relationships/chart" Target="../charts/chart23.xml"/><Relationship Id="rId17" Type="http://schemas.openxmlformats.org/officeDocument/2006/relationships/chart" Target="../charts/chart28.xml"/><Relationship Id="rId2" Type="http://schemas.openxmlformats.org/officeDocument/2006/relationships/chart" Target="../charts/chart13.xml"/><Relationship Id="rId16" Type="http://schemas.openxmlformats.org/officeDocument/2006/relationships/chart" Target="../charts/chart27.xml"/><Relationship Id="rId20" Type="http://schemas.openxmlformats.org/officeDocument/2006/relationships/chart" Target="../charts/chart31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5" Type="http://schemas.openxmlformats.org/officeDocument/2006/relationships/chart" Target="../charts/chart26.xml"/><Relationship Id="rId10" Type="http://schemas.openxmlformats.org/officeDocument/2006/relationships/chart" Target="../charts/chart21.xml"/><Relationship Id="rId19" Type="http://schemas.openxmlformats.org/officeDocument/2006/relationships/chart" Target="../charts/chart30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Relationship Id="rId14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514945</xdr:colOff>
      <xdr:row>3</xdr:row>
      <xdr:rowOff>119657</xdr:rowOff>
    </xdr:from>
    <xdr:to>
      <xdr:col>9</xdr:col>
      <xdr:colOff>229195</xdr:colOff>
      <xdr:row>18</xdr:row>
      <xdr:rowOff>5357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295275</xdr:colOff>
      <xdr:row>3</xdr:row>
      <xdr:rowOff>114300</xdr:rowOff>
    </xdr:from>
    <xdr:to>
      <xdr:col>14</xdr:col>
      <xdr:colOff>352425</xdr:colOff>
      <xdr:row>18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0.88617</cdr:x>
      <cdr:y>0.36111</cdr:y>
    </cdr:from>
    <cdr:to>
      <cdr:x>1</cdr:x>
      <cdr:y>0.5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021889" y="990601"/>
          <a:ext cx="516616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SG" sz="1400"/>
            <a:t>MR</a:t>
          </a:r>
          <a:r>
            <a:rPr lang="en-SG" sz="1000"/>
            <a:t>1</a:t>
          </a:r>
        </a:p>
      </cdr:txBody>
    </cdr:sp>
  </cdr:relSizeAnchor>
  <cdr:relSizeAnchor xmlns:cdr="http://schemas.openxmlformats.org/drawingml/2006/chartDrawing">
    <cdr:from>
      <cdr:x>0.49524</cdr:x>
      <cdr:y>0.06612</cdr:y>
    </cdr:from>
    <cdr:to>
      <cdr:x>0.61403</cdr:x>
      <cdr:y>0.20501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247652" y="181390"/>
          <a:ext cx="539148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2</a:t>
          </a:r>
        </a:p>
      </cdr:txBody>
    </cdr:sp>
  </cdr:relSizeAnchor>
  <cdr:relSizeAnchor xmlns:cdr="http://schemas.openxmlformats.org/drawingml/2006/chartDrawing">
    <cdr:from>
      <cdr:x>0.54244</cdr:x>
      <cdr:y>0.16613</cdr:y>
    </cdr:from>
    <cdr:to>
      <cdr:x>0.54405</cdr:x>
      <cdr:y>0.27564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DCB496E4-2B4B-EA46-8544-DC9391C081B8}"/>
            </a:ext>
          </a:extLst>
        </cdr:cNvPr>
        <cdr:cNvCxnSpPr/>
      </cdr:nvCxnSpPr>
      <cdr:spPr>
        <a:xfrm xmlns:a="http://schemas.openxmlformats.org/drawingml/2006/main" flipH="1">
          <a:off x="2461847" y="455735"/>
          <a:ext cx="7326" cy="300403"/>
        </a:xfrm>
        <a:prstGeom xmlns:a="http://schemas.openxmlformats.org/drawingml/2006/main" prst="straightConnector1">
          <a:avLst/>
        </a:prstGeom>
        <a:ln xmlns:a="http://schemas.openxmlformats.org/drawingml/2006/main" w="4445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0.96379</cdr:x>
      <cdr:y>0.46261</cdr:y>
    </cdr:from>
    <cdr:to>
      <cdr:x>0.96541</cdr:x>
      <cdr:y>0.6015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id="{A877D086-833C-B946-82F5-D2138E01DBD0}"/>
            </a:ext>
          </a:extLst>
        </cdr:cNvPr>
        <cdr:cNvCxnSpPr/>
      </cdr:nvCxnSpPr>
      <cdr:spPr>
        <a:xfrm xmlns:a="http://schemas.openxmlformats.org/drawingml/2006/main" flipH="1">
          <a:off x="4374174" y="1269023"/>
          <a:ext cx="7326" cy="381001"/>
        </a:xfrm>
        <a:prstGeom xmlns:a="http://schemas.openxmlformats.org/drawingml/2006/main" prst="straightConnector1">
          <a:avLst/>
        </a:prstGeom>
        <a:ln xmlns:a="http://schemas.openxmlformats.org/drawingml/2006/main" w="4445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0.52791</cdr:x>
      <cdr:y>0.2703</cdr:y>
    </cdr:from>
    <cdr:to>
      <cdr:x>0.55051</cdr:x>
      <cdr:y>0.31571</cdr:y>
    </cdr:to>
    <cdr:sp macro="" textlink="">
      <cdr:nvSpPr>
        <cdr:cNvPr id="14" name="Oval 13"/>
        <cdr:cNvSpPr/>
      </cdr:nvSpPr>
      <cdr:spPr>
        <a:xfrm xmlns:a="http://schemas.openxmlformats.org/drawingml/2006/main">
          <a:off x="2395905" y="741483"/>
          <a:ext cx="102576" cy="124559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0.95077</cdr:x>
      <cdr:y>0.60345</cdr:y>
    </cdr:from>
    <cdr:to>
      <cdr:x>0.97337</cdr:x>
      <cdr:y>0.64886</cdr:y>
    </cdr:to>
    <cdr:sp macro="" textlink="">
      <cdr:nvSpPr>
        <cdr:cNvPr id="15" name="Oval 14"/>
        <cdr:cNvSpPr/>
      </cdr:nvSpPr>
      <cdr:spPr>
        <a:xfrm xmlns:a="http://schemas.openxmlformats.org/drawingml/2006/main">
          <a:off x="4315069" y="1655396"/>
          <a:ext cx="102576" cy="124559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0.94896</cdr:x>
      <cdr:y>0.68171</cdr:y>
    </cdr:from>
    <cdr:to>
      <cdr:x>0.97156</cdr:x>
      <cdr:y>0.72712</cdr:y>
    </cdr:to>
    <cdr:sp macro="" textlink="">
      <cdr:nvSpPr>
        <cdr:cNvPr id="23" name="Oval 22"/>
        <cdr:cNvSpPr/>
      </cdr:nvSpPr>
      <cdr:spPr>
        <a:xfrm xmlns:a="http://schemas.openxmlformats.org/drawingml/2006/main">
          <a:off x="4318000" y="1870075"/>
          <a:ext cx="102841" cy="124559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0.88026</cdr:x>
      <cdr:y>0.69213</cdr:y>
    </cdr:from>
    <cdr:to>
      <cdr:x>0.94059</cdr:x>
      <cdr:y>0.69314</cdr:y>
    </cdr:to>
    <cdr:cxnSp macro="">
      <cdr:nvCxnSpPr>
        <cdr:cNvPr id="24" name="Straight Arrow Connector 23">
          <a:extLst xmlns:a="http://schemas.openxmlformats.org/drawingml/2006/main">
            <a:ext uri="{FF2B5EF4-FFF2-40B4-BE49-F238E27FC236}">
              <a16:creationId xmlns:a16="http://schemas.microsoft.com/office/drawing/2014/main" id="{2A5771B0-EF6B-E74D-BCA0-13C143939D6E}"/>
            </a:ext>
          </a:extLst>
        </cdr:cNvPr>
        <cdr:cNvCxnSpPr/>
      </cdr:nvCxnSpPr>
      <cdr:spPr>
        <a:xfrm xmlns:a="http://schemas.openxmlformats.org/drawingml/2006/main" flipV="1">
          <a:off x="3988594" y="1898653"/>
          <a:ext cx="273388" cy="2775"/>
        </a:xfrm>
        <a:prstGeom xmlns:a="http://schemas.openxmlformats.org/drawingml/2006/main" prst="straightConnector1">
          <a:avLst/>
        </a:prstGeom>
        <a:ln xmlns:a="http://schemas.openxmlformats.org/drawingml/2006/main" w="4445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0.78023</cdr:x>
      <cdr:y>0.61574</cdr:y>
    </cdr:from>
    <cdr:to>
      <cdr:x>0.89406</cdr:x>
      <cdr:y>0.75463</cdr:y>
    </cdr:to>
    <cdr:sp macro="" textlink="">
      <cdr:nvSpPr>
        <cdr:cNvPr id="26" name="TextBox 1"/>
        <cdr:cNvSpPr txBox="1"/>
      </cdr:nvSpPr>
      <cdr:spPr>
        <a:xfrm xmlns:a="http://schemas.openxmlformats.org/drawingml/2006/main">
          <a:off x="3535359" y="1689100"/>
          <a:ext cx="51578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0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0.20309</cdr:x>
      <cdr:y>0.27129</cdr:y>
    </cdr:from>
    <cdr:to>
      <cdr:x>0.25782</cdr:x>
      <cdr:y>0.34296</cdr:y>
    </cdr:to>
    <cdr:sp macro="" textlink="">
      <cdr:nvSpPr>
        <cdr:cNvPr id="2" name="5-Point Star 1"/>
        <cdr:cNvSpPr/>
      </cdr:nvSpPr>
      <cdr:spPr>
        <a:xfrm xmlns:a="http://schemas.openxmlformats.org/drawingml/2006/main">
          <a:off x="834041" y="663387"/>
          <a:ext cx="224790" cy="175264"/>
        </a:xfrm>
        <a:prstGeom xmlns:a="http://schemas.openxmlformats.org/drawingml/2006/main" prst="star5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>
            <a:solidFill>
              <a:srgbClr val="FF0000"/>
            </a:solidFill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0.47511</cdr:x>
      <cdr:y>0.77524</cdr:y>
    </cdr:from>
    <cdr:to>
      <cdr:x>0.59767</cdr:x>
      <cdr:y>0.86863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28182" y="2123357"/>
          <a:ext cx="548987" cy="255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SG" sz="1100"/>
            <a:t>MR</a:t>
          </a:r>
          <a:r>
            <a:rPr lang="en-SG" sz="800"/>
            <a:t>0</a:t>
          </a:r>
        </a:p>
      </cdr:txBody>
    </cdr:sp>
  </cdr:relSizeAnchor>
  <cdr:relSizeAnchor xmlns:cdr="http://schemas.openxmlformats.org/drawingml/2006/chartDrawing">
    <cdr:from>
      <cdr:x>0.47206</cdr:x>
      <cdr:y>0.58673</cdr:y>
    </cdr:from>
    <cdr:to>
      <cdr:x>0.58583</cdr:x>
      <cdr:y>0.67705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114529" y="1607040"/>
          <a:ext cx="509613" cy="247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1</a:t>
          </a:r>
        </a:p>
      </cdr:txBody>
    </cdr:sp>
  </cdr:relSizeAnchor>
  <cdr:relSizeAnchor xmlns:cdr="http://schemas.openxmlformats.org/drawingml/2006/chartDrawing">
    <cdr:from>
      <cdr:x>0.47348</cdr:x>
      <cdr:y>0.23422</cdr:y>
    </cdr:from>
    <cdr:to>
      <cdr:x>0.59603</cdr:x>
      <cdr:y>0.32761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120863" y="641521"/>
          <a:ext cx="548941" cy="255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2</a:t>
          </a:r>
        </a:p>
      </cdr:txBody>
    </cdr:sp>
  </cdr:relSizeAnchor>
  <cdr:relSizeAnchor xmlns:cdr="http://schemas.openxmlformats.org/drawingml/2006/chartDrawing">
    <cdr:from>
      <cdr:x>0.47239</cdr:x>
      <cdr:y>0.06801</cdr:y>
    </cdr:from>
    <cdr:to>
      <cdr:x>0.59895</cdr:x>
      <cdr:y>0.13756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115999" y="186267"/>
          <a:ext cx="566876" cy="190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3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0.33394</cdr:x>
      <cdr:y>0.78772</cdr:y>
    </cdr:from>
    <cdr:to>
      <cdr:x>0.45649</cdr:x>
      <cdr:y>0.88111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06875" y="2160862"/>
          <a:ext cx="552996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0.33423</cdr:x>
      <cdr:y>0.57264</cdr:y>
    </cdr:from>
    <cdr:to>
      <cdr:x>0.45679</cdr:x>
      <cdr:y>0.66603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520171" y="1570872"/>
          <a:ext cx="557436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1</a:t>
          </a:r>
        </a:p>
      </cdr:txBody>
    </cdr:sp>
  </cdr:relSizeAnchor>
  <cdr:relSizeAnchor xmlns:cdr="http://schemas.openxmlformats.org/drawingml/2006/chartDrawing">
    <cdr:from>
      <cdr:x>0.33052</cdr:x>
      <cdr:y>0.2376</cdr:y>
    </cdr:from>
    <cdr:to>
      <cdr:x>0.45308</cdr:x>
      <cdr:y>0.33099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91449" y="651791"/>
          <a:ext cx="553042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0.32942</cdr:x>
      <cdr:y>0.07574</cdr:y>
    </cdr:from>
    <cdr:to>
      <cdr:x>0.45198</cdr:x>
      <cdr:y>0.16913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486499" y="207776"/>
          <a:ext cx="553042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3</a:t>
          </a:r>
        </a:p>
      </cdr:txBody>
    </cdr:sp>
  </cdr:relSizeAnchor>
  <cdr:relSizeAnchor xmlns:cdr="http://schemas.openxmlformats.org/drawingml/2006/chartDrawing">
    <cdr:from>
      <cdr:x>0.87745</cdr:x>
      <cdr:y>0.78649</cdr:y>
    </cdr:from>
    <cdr:to>
      <cdr:x>1</cdr:x>
      <cdr:y>0.87988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3959421" y="2157506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0.87745</cdr:x>
      <cdr:y>0.56999</cdr:y>
    </cdr:from>
    <cdr:to>
      <cdr:x>1</cdr:x>
      <cdr:y>0.66338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3959421" y="1563594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1</a:t>
          </a:r>
        </a:p>
      </cdr:txBody>
    </cdr:sp>
  </cdr:relSizeAnchor>
  <cdr:relSizeAnchor xmlns:cdr="http://schemas.openxmlformats.org/drawingml/2006/chartDrawing">
    <cdr:from>
      <cdr:x>0.87745</cdr:x>
      <cdr:y>0.33715</cdr:y>
    </cdr:from>
    <cdr:to>
      <cdr:x>1</cdr:x>
      <cdr:y>0.43054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959421" y="924859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0.87745</cdr:x>
      <cdr:y>0.26362</cdr:y>
    </cdr:from>
    <cdr:to>
      <cdr:x>1</cdr:x>
      <cdr:y>0.35701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3959421" y="723153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3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261178</xdr:colOff>
      <xdr:row>6</xdr:row>
      <xdr:rowOff>82043</xdr:rowOff>
    </xdr:from>
    <xdr:to>
      <xdr:col>10</xdr:col>
      <xdr:colOff>561495</xdr:colOff>
      <xdr:row>20</xdr:row>
      <xdr:rowOff>158243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156882</xdr:colOff>
      <xdr:row>32</xdr:row>
      <xdr:rowOff>94129</xdr:rowOff>
    </xdr:from>
    <xdr:to>
      <xdr:col>31</xdr:col>
      <xdr:colOff>535080</xdr:colOff>
      <xdr:row>46</xdr:row>
      <xdr:rowOff>170329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100200</xdr:colOff>
      <xdr:row>73</xdr:row>
      <xdr:rowOff>118861</xdr:rowOff>
    </xdr:from>
    <xdr:to>
      <xdr:col>29</xdr:col>
      <xdr:colOff>290700</xdr:colOff>
      <xdr:row>95</xdr:row>
      <xdr:rowOff>91646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588819</xdr:colOff>
      <xdr:row>73</xdr:row>
      <xdr:rowOff>86591</xdr:rowOff>
    </xdr:from>
    <xdr:to>
      <xdr:col>58</xdr:col>
      <xdr:colOff>173184</xdr:colOff>
      <xdr:row>95</xdr:row>
      <xdr:rowOff>59376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792416</xdr:colOff>
      <xdr:row>5</xdr:row>
      <xdr:rowOff>105655</xdr:rowOff>
    </xdr:from>
    <xdr:to>
      <xdr:col>32</xdr:col>
      <xdr:colOff>276304</xdr:colOff>
      <xdr:row>19</xdr:row>
      <xdr:rowOff>181855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36054</xdr:colOff>
      <xdr:row>110</xdr:row>
      <xdr:rowOff>28162</xdr:rowOff>
    </xdr:from>
    <xdr:to>
      <xdr:col>26</xdr:col>
      <xdr:colOff>159319</xdr:colOff>
      <xdr:row>124</xdr:row>
      <xdr:rowOff>104362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265739</xdr:colOff>
      <xdr:row>109</xdr:row>
      <xdr:rowOff>19211</xdr:rowOff>
    </xdr:from>
    <xdr:to>
      <xdr:col>13</xdr:col>
      <xdr:colOff>593112</xdr:colOff>
      <xdr:row>123</xdr:row>
      <xdr:rowOff>95411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299356</xdr:colOff>
      <xdr:row>133</xdr:row>
      <xdr:rowOff>13607</xdr:rowOff>
    </xdr:from>
    <xdr:to>
      <xdr:col>14</xdr:col>
      <xdr:colOff>14408</xdr:colOff>
      <xdr:row>147</xdr:row>
      <xdr:rowOff>89807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547405</xdr:colOff>
      <xdr:row>158</xdr:row>
      <xdr:rowOff>21384</xdr:rowOff>
    </xdr:from>
    <xdr:to>
      <xdr:col>21</xdr:col>
      <xdr:colOff>263537</xdr:colOff>
      <xdr:row>172</xdr:row>
      <xdr:rowOff>97584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600364</xdr:colOff>
      <xdr:row>110</xdr:row>
      <xdr:rowOff>92363</xdr:rowOff>
    </xdr:from>
    <xdr:to>
      <xdr:col>35</xdr:col>
      <xdr:colOff>266906</xdr:colOff>
      <xdr:row>124</xdr:row>
      <xdr:rowOff>168563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31</xdr:col>
      <xdr:colOff>54430</xdr:colOff>
      <xdr:row>15</xdr:row>
      <xdr:rowOff>163285</xdr:rowOff>
    </xdr:from>
    <xdr:to>
      <xdr:col>49</xdr:col>
      <xdr:colOff>363683</xdr:colOff>
      <xdr:row>37</xdr:row>
      <xdr:rowOff>136070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26</xdr:col>
      <xdr:colOff>0</xdr:colOff>
      <xdr:row>196</xdr:row>
      <xdr:rowOff>0</xdr:rowOff>
    </xdr:from>
    <xdr:to>
      <xdr:col>33</xdr:col>
      <xdr:colOff>555542</xdr:colOff>
      <xdr:row>210</xdr:row>
      <xdr:rowOff>76200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E620323-975F-144D-8941-4AED9790D5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0.29265</cdr:x>
      <cdr:y>0.35185</cdr:y>
    </cdr:from>
    <cdr:to>
      <cdr:x>0.33166</cdr:x>
      <cdr:y>0.40217</cdr:y>
    </cdr:to>
    <cdr:sp macro="" textlink="">
      <cdr:nvSpPr>
        <cdr:cNvPr id="4" name="5-Point Star 3"/>
        <cdr:cNvSpPr/>
      </cdr:nvSpPr>
      <cdr:spPr>
        <a:xfrm xmlns:a="http://schemas.openxmlformats.org/drawingml/2006/main">
          <a:off x="1346200" y="965200"/>
          <a:ext cx="179451" cy="138043"/>
        </a:xfrm>
        <a:prstGeom xmlns:a="http://schemas.openxmlformats.org/drawingml/2006/main" prst="star5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0.44593</cdr:x>
      <cdr:y>0.34716</cdr:y>
    </cdr:from>
    <cdr:to>
      <cdr:x>0.48498</cdr:x>
      <cdr:y>0.39749</cdr:y>
    </cdr:to>
    <cdr:sp macro="" textlink="">
      <cdr:nvSpPr>
        <cdr:cNvPr id="2" name="5-Point Star 1"/>
        <cdr:cNvSpPr/>
      </cdr:nvSpPr>
      <cdr:spPr>
        <a:xfrm xmlns:a="http://schemas.openxmlformats.org/drawingml/2006/main">
          <a:off x="2048836" y="952339"/>
          <a:ext cx="179451" cy="138043"/>
        </a:xfrm>
        <a:prstGeom xmlns:a="http://schemas.openxmlformats.org/drawingml/2006/main" prst="star5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0.45165</cdr:x>
      <cdr:y>0.33663</cdr:y>
    </cdr:from>
    <cdr:to>
      <cdr:x>0.47669</cdr:x>
      <cdr:y>0.37318</cdr:y>
    </cdr:to>
    <cdr:sp macro="" textlink="">
      <cdr:nvSpPr>
        <cdr:cNvPr id="2" name="5-Point Star 1"/>
        <cdr:cNvSpPr/>
      </cdr:nvSpPr>
      <cdr:spPr>
        <a:xfrm xmlns:a="http://schemas.openxmlformats.org/drawingml/2006/main">
          <a:off x="2083748" y="923451"/>
          <a:ext cx="115525" cy="100264"/>
        </a:xfrm>
        <a:prstGeom xmlns:a="http://schemas.openxmlformats.org/drawingml/2006/main" prst="star5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0.51866</cdr:x>
      <cdr:y>0.23564</cdr:y>
    </cdr:from>
    <cdr:to>
      <cdr:x>0.5187</cdr:x>
      <cdr:y>0.38655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7B169347-65BF-AD4D-A659-162D6D121782}"/>
            </a:ext>
          </a:extLst>
        </cdr:cNvPr>
        <cdr:cNvCxnSpPr/>
      </cdr:nvCxnSpPr>
      <cdr:spPr>
        <a:xfrm xmlns:a="http://schemas.openxmlformats.org/drawingml/2006/main" flipV="1">
          <a:off x="2372307" y="646403"/>
          <a:ext cx="156" cy="413969"/>
        </a:xfrm>
        <a:prstGeom xmlns:a="http://schemas.openxmlformats.org/drawingml/2006/main" prst="straightConnector1">
          <a:avLst/>
        </a:prstGeom>
        <a:ln xmlns:a="http://schemas.openxmlformats.org/drawingml/2006/main" w="44450">
          <a:solidFill>
            <a:schemeClr val="accent1">
              <a:shade val="95000"/>
              <a:satMod val="10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0.46934</cdr:x>
      <cdr:y>0.37349</cdr:y>
    </cdr:from>
    <cdr:to>
      <cdr:x>0.58751</cdr:x>
      <cdr:y>0.51238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2152394" y="1024549"/>
          <a:ext cx="541914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2</a:t>
          </a:r>
        </a:p>
      </cdr:txBody>
    </cdr:sp>
  </cdr:relSizeAnchor>
  <cdr:relSizeAnchor xmlns:cdr="http://schemas.openxmlformats.org/drawingml/2006/chartDrawing">
    <cdr:from>
      <cdr:x>0.95773</cdr:x>
      <cdr:y>0.42397</cdr:y>
    </cdr:from>
    <cdr:to>
      <cdr:x>0.95909</cdr:x>
      <cdr:y>0.54992</cdr:y>
    </cdr:to>
    <cdr:cxnSp macro="">
      <cdr:nvCxnSpPr>
        <cdr:cNvPr id="10" name="Straight Arrow Connector 9">
          <a:extLst xmlns:a="http://schemas.openxmlformats.org/drawingml/2006/main">
            <a:ext uri="{FF2B5EF4-FFF2-40B4-BE49-F238E27FC236}">
              <a16:creationId xmlns:a16="http://schemas.microsoft.com/office/drawing/2014/main" id="{FBBB591A-87E7-C54C-9F5D-2F391120FBEA}"/>
            </a:ext>
          </a:extLst>
        </cdr:cNvPr>
        <cdr:cNvCxnSpPr/>
      </cdr:nvCxnSpPr>
      <cdr:spPr>
        <a:xfrm xmlns:a="http://schemas.openxmlformats.org/drawingml/2006/main" flipH="1">
          <a:off x="4424175" y="1163029"/>
          <a:ext cx="6267" cy="345511"/>
        </a:xfrm>
        <a:prstGeom xmlns:a="http://schemas.openxmlformats.org/drawingml/2006/main" prst="straightConnector1">
          <a:avLst/>
        </a:prstGeom>
        <a:ln xmlns:a="http://schemas.openxmlformats.org/drawingml/2006/main" w="44450">
          <a:solidFill>
            <a:schemeClr val="accent1">
              <a:shade val="95000"/>
              <a:satMod val="10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0.87287</cdr:x>
      <cdr:y>0.32649</cdr:y>
    </cdr:from>
    <cdr:to>
      <cdr:x>0.99104</cdr:x>
      <cdr:y>0.46538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032156" y="895627"/>
          <a:ext cx="545867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1</a:t>
          </a:r>
        </a:p>
      </cdr:txBody>
    </cdr:sp>
  </cdr:relSizeAnchor>
  <cdr:relSizeAnchor xmlns:cdr="http://schemas.openxmlformats.org/drawingml/2006/chartDrawing">
    <cdr:from>
      <cdr:x>0.50767</cdr:x>
      <cdr:y>0.19186</cdr:y>
    </cdr:from>
    <cdr:to>
      <cdr:x>0.52979</cdr:x>
      <cdr:y>0.23073</cdr:y>
    </cdr:to>
    <cdr:sp macro="" textlink="">
      <cdr:nvSpPr>
        <cdr:cNvPr id="13" name="Oval 12"/>
        <cdr:cNvSpPr/>
      </cdr:nvSpPr>
      <cdr:spPr>
        <a:xfrm xmlns:a="http://schemas.openxmlformats.org/drawingml/2006/main">
          <a:off x="2322002" y="526303"/>
          <a:ext cx="101204" cy="106638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0.94952</cdr:x>
      <cdr:y>0.56322</cdr:y>
    </cdr:from>
    <cdr:to>
      <cdr:x>0.97165</cdr:x>
      <cdr:y>0.6021</cdr:y>
    </cdr:to>
    <cdr:sp macro="" textlink="">
      <cdr:nvSpPr>
        <cdr:cNvPr id="14" name="Oval 13"/>
        <cdr:cNvSpPr/>
      </cdr:nvSpPr>
      <cdr:spPr>
        <a:xfrm xmlns:a="http://schemas.openxmlformats.org/drawingml/2006/main">
          <a:off x="4343004" y="1545035"/>
          <a:ext cx="101204" cy="106638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0.94822</cdr:x>
      <cdr:y>0.70428</cdr:y>
    </cdr:from>
    <cdr:to>
      <cdr:x>0.97035</cdr:x>
      <cdr:y>0.74316</cdr:y>
    </cdr:to>
    <cdr:sp macro="" textlink="">
      <cdr:nvSpPr>
        <cdr:cNvPr id="15" name="Oval 14"/>
        <cdr:cNvSpPr/>
      </cdr:nvSpPr>
      <cdr:spPr>
        <a:xfrm xmlns:a="http://schemas.openxmlformats.org/drawingml/2006/main">
          <a:off x="4337050" y="1931987"/>
          <a:ext cx="101204" cy="106638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0.89032</cdr:x>
      <cdr:y>0.69533</cdr:y>
    </cdr:from>
    <cdr:to>
      <cdr:x>0.94562</cdr:x>
      <cdr:y>0.70871</cdr:y>
    </cdr:to>
    <cdr:cxnSp macro="">
      <cdr:nvCxnSpPr>
        <cdr:cNvPr id="16" name="Straight Arrow Connector 15">
          <a:extLst xmlns:a="http://schemas.openxmlformats.org/drawingml/2006/main">
            <a:ext uri="{FF2B5EF4-FFF2-40B4-BE49-F238E27FC236}">
              <a16:creationId xmlns:a16="http://schemas.microsoft.com/office/drawing/2014/main" id="{1568E7C9-C764-7644-8E24-5F68D75E81D8}"/>
            </a:ext>
          </a:extLst>
        </cdr:cNvPr>
        <cdr:cNvCxnSpPr/>
      </cdr:nvCxnSpPr>
      <cdr:spPr>
        <a:xfrm xmlns:a="http://schemas.openxmlformats.org/drawingml/2006/main">
          <a:off x="4072220" y="1907428"/>
          <a:ext cx="252925" cy="36696"/>
        </a:xfrm>
        <a:prstGeom xmlns:a="http://schemas.openxmlformats.org/drawingml/2006/main" prst="straightConnector1">
          <a:avLst/>
        </a:prstGeom>
        <a:ln xmlns:a="http://schemas.openxmlformats.org/drawingml/2006/main" w="44450">
          <a:solidFill>
            <a:schemeClr val="accent1">
              <a:shade val="95000"/>
              <a:satMod val="10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0.79334</cdr:x>
      <cdr:y>0.61748</cdr:y>
    </cdr:from>
    <cdr:to>
      <cdr:x>0.9115</cdr:x>
      <cdr:y>0.75637</cdr:y>
    </cdr:to>
    <cdr:sp macro="" textlink="">
      <cdr:nvSpPr>
        <cdr:cNvPr id="19" name="TextBox 1"/>
        <cdr:cNvSpPr txBox="1"/>
      </cdr:nvSpPr>
      <cdr:spPr>
        <a:xfrm xmlns:a="http://schemas.openxmlformats.org/drawingml/2006/main">
          <a:off x="3628627" y="1693862"/>
          <a:ext cx="540484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0</a:t>
          </a:r>
        </a:p>
      </cdr:txBody>
    </cdr:sp>
  </cdr:relSizeAnchor>
  <cdr:relSizeAnchor xmlns:cdr="http://schemas.openxmlformats.org/drawingml/2006/chartDrawing">
    <cdr:from>
      <cdr:x>0.22078</cdr:x>
      <cdr:y>0.1725</cdr:y>
    </cdr:from>
    <cdr:to>
      <cdr:x>0.2429</cdr:x>
      <cdr:y>0.21137</cdr:y>
    </cdr:to>
    <cdr:sp macro="" textlink="">
      <cdr:nvSpPr>
        <cdr:cNvPr id="11" name="Oval 10"/>
        <cdr:cNvSpPr/>
      </cdr:nvSpPr>
      <cdr:spPr>
        <a:xfrm xmlns:a="http://schemas.openxmlformats.org/drawingml/2006/main">
          <a:off x="1019866" y="473213"/>
          <a:ext cx="102182" cy="106629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0.24248</cdr:x>
      <cdr:y>0.21582</cdr:y>
    </cdr:from>
    <cdr:to>
      <cdr:x>0.28035</cdr:x>
      <cdr:y>0.37682</cdr:y>
    </cdr:to>
    <cdr:cxnSp macro="">
      <cdr:nvCxnSpPr>
        <cdr:cNvPr id="17" name="Straight Arrow Connector 16">
          <a:extLst xmlns:a="http://schemas.openxmlformats.org/drawingml/2006/main">
            <a:ext uri="{FF2B5EF4-FFF2-40B4-BE49-F238E27FC236}">
              <a16:creationId xmlns:a16="http://schemas.microsoft.com/office/drawing/2014/main" id="{3779C163-371D-E945-AA0E-5A149F84267B}"/>
            </a:ext>
          </a:extLst>
        </cdr:cNvPr>
        <cdr:cNvCxnSpPr/>
      </cdr:nvCxnSpPr>
      <cdr:spPr>
        <a:xfrm xmlns:a="http://schemas.openxmlformats.org/drawingml/2006/main" flipH="1" flipV="1">
          <a:off x="1110834" y="592036"/>
          <a:ext cx="173492" cy="441657"/>
        </a:xfrm>
        <a:prstGeom xmlns:a="http://schemas.openxmlformats.org/drawingml/2006/main" prst="straightConnector1">
          <a:avLst/>
        </a:prstGeom>
        <a:ln xmlns:a="http://schemas.openxmlformats.org/drawingml/2006/main" w="44450">
          <a:solidFill>
            <a:schemeClr val="accent1">
              <a:shade val="95000"/>
              <a:satMod val="10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0.2318</cdr:x>
      <cdr:y>0.36841</cdr:y>
    </cdr:from>
    <cdr:to>
      <cdr:x>0.34997</cdr:x>
      <cdr:y>0.5073</cdr:y>
    </cdr:to>
    <cdr:sp macro="" textlink="">
      <cdr:nvSpPr>
        <cdr:cNvPr id="18" name="TextBox 1"/>
        <cdr:cNvSpPr txBox="1"/>
      </cdr:nvSpPr>
      <cdr:spPr>
        <a:xfrm xmlns:a="http://schemas.openxmlformats.org/drawingml/2006/main">
          <a:off x="1061915" y="1010627"/>
          <a:ext cx="541361" cy="3810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3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526677</xdr:colOff>
      <xdr:row>65</xdr:row>
      <xdr:rowOff>73959</xdr:rowOff>
    </xdr:from>
    <xdr:to>
      <xdr:col>10</xdr:col>
      <xdr:colOff>100854</xdr:colOff>
      <xdr:row>79</xdr:row>
      <xdr:rowOff>150159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459440</xdr:colOff>
      <xdr:row>65</xdr:row>
      <xdr:rowOff>100853</xdr:rowOff>
    </xdr:from>
    <xdr:to>
      <xdr:col>18</xdr:col>
      <xdr:colOff>190499</xdr:colOff>
      <xdr:row>79</xdr:row>
      <xdr:rowOff>177053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605117</xdr:colOff>
      <xdr:row>89</xdr:row>
      <xdr:rowOff>100853</xdr:rowOff>
    </xdr:from>
    <xdr:to>
      <xdr:col>10</xdr:col>
      <xdr:colOff>179294</xdr:colOff>
      <xdr:row>103</xdr:row>
      <xdr:rowOff>177053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224117</xdr:colOff>
      <xdr:row>114</xdr:row>
      <xdr:rowOff>100853</xdr:rowOff>
    </xdr:from>
    <xdr:to>
      <xdr:col>16</xdr:col>
      <xdr:colOff>403410</xdr:colOff>
      <xdr:row>128</xdr:row>
      <xdr:rowOff>177053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190501</xdr:colOff>
      <xdr:row>137</xdr:row>
      <xdr:rowOff>145676</xdr:rowOff>
    </xdr:from>
    <xdr:to>
      <xdr:col>16</xdr:col>
      <xdr:colOff>336177</xdr:colOff>
      <xdr:row>152</xdr:row>
      <xdr:rowOff>31376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482373</xdr:colOff>
      <xdr:row>7</xdr:row>
      <xdr:rowOff>47995</xdr:rowOff>
    </xdr:from>
    <xdr:to>
      <xdr:col>29</xdr:col>
      <xdr:colOff>183759</xdr:colOff>
      <xdr:row>21</xdr:row>
      <xdr:rowOff>124195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597476</xdr:colOff>
      <xdr:row>14</xdr:row>
      <xdr:rowOff>74467</xdr:rowOff>
    </xdr:from>
    <xdr:to>
      <xdr:col>48</xdr:col>
      <xdr:colOff>320386</xdr:colOff>
      <xdr:row>28</xdr:row>
      <xdr:rowOff>150667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0</xdr:rowOff>
    </xdr:from>
    <xdr:to>
      <xdr:col>9</xdr:col>
      <xdr:colOff>316508</xdr:colOff>
      <xdr:row>25</xdr:row>
      <xdr:rowOff>86938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314325</xdr:colOff>
      <xdr:row>9</xdr:row>
      <xdr:rowOff>152400</xdr:rowOff>
    </xdr:from>
    <xdr:to>
      <xdr:col>18</xdr:col>
      <xdr:colOff>21233</xdr:colOff>
      <xdr:row>24</xdr:row>
      <xdr:rowOff>48838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314325</xdr:colOff>
      <xdr:row>8</xdr:row>
      <xdr:rowOff>152400</xdr:rowOff>
    </xdr:from>
    <xdr:to>
      <xdr:col>26</xdr:col>
      <xdr:colOff>21233</xdr:colOff>
      <xdr:row>23</xdr:row>
      <xdr:rowOff>48838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251460</xdr:colOff>
      <xdr:row>8</xdr:row>
      <xdr:rowOff>167640</xdr:rowOff>
    </xdr:from>
    <xdr:to>
      <xdr:col>16</xdr:col>
      <xdr:colOff>541020</xdr:colOff>
      <xdr:row>24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152400</xdr:rowOff>
    </xdr:from>
    <xdr:to>
      <xdr:col>7</xdr:col>
      <xdr:colOff>355087</xdr:colOff>
      <xdr:row>22</xdr:row>
      <xdr:rowOff>48838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247650</xdr:colOff>
      <xdr:row>19</xdr:row>
      <xdr:rowOff>178254</xdr:rowOff>
    </xdr:from>
    <xdr:to>
      <xdr:col>7</xdr:col>
      <xdr:colOff>602737</xdr:colOff>
      <xdr:row>34</xdr:row>
      <xdr:rowOff>74692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212911</xdr:colOff>
      <xdr:row>45</xdr:row>
      <xdr:rowOff>179294</xdr:rowOff>
    </xdr:from>
    <xdr:to>
      <xdr:col>8</xdr:col>
      <xdr:colOff>567999</xdr:colOff>
      <xdr:row>60</xdr:row>
      <xdr:rowOff>75732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11208</xdr:colOff>
      <xdr:row>46</xdr:row>
      <xdr:rowOff>22411</xdr:rowOff>
    </xdr:from>
    <xdr:to>
      <xdr:col>20</xdr:col>
      <xdr:colOff>74941</xdr:colOff>
      <xdr:row>60</xdr:row>
      <xdr:rowOff>109349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190499</xdr:colOff>
      <xdr:row>46</xdr:row>
      <xdr:rowOff>40822</xdr:rowOff>
    </xdr:from>
    <xdr:to>
      <xdr:col>30</xdr:col>
      <xdr:colOff>254234</xdr:colOff>
      <xdr:row>60</xdr:row>
      <xdr:rowOff>127760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33</xdr:col>
      <xdr:colOff>212912</xdr:colOff>
      <xdr:row>46</xdr:row>
      <xdr:rowOff>56030</xdr:rowOff>
    </xdr:from>
    <xdr:to>
      <xdr:col>41</xdr:col>
      <xdr:colOff>276647</xdr:colOff>
      <xdr:row>60</xdr:row>
      <xdr:rowOff>142968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358588</xdr:colOff>
      <xdr:row>70</xdr:row>
      <xdr:rowOff>78441</xdr:rowOff>
    </xdr:from>
    <xdr:to>
      <xdr:col>9</xdr:col>
      <xdr:colOff>108558</xdr:colOff>
      <xdr:row>84</xdr:row>
      <xdr:rowOff>165379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455544</xdr:colOff>
      <xdr:row>70</xdr:row>
      <xdr:rowOff>81267</xdr:rowOff>
    </xdr:from>
    <xdr:to>
      <xdr:col>18</xdr:col>
      <xdr:colOff>178807</xdr:colOff>
      <xdr:row>84</xdr:row>
      <xdr:rowOff>157467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204108</xdr:colOff>
      <xdr:row>22</xdr:row>
      <xdr:rowOff>136071</xdr:rowOff>
    </xdr:from>
    <xdr:to>
      <xdr:col>26</xdr:col>
      <xdr:colOff>559196</xdr:colOff>
      <xdr:row>37</xdr:row>
      <xdr:rowOff>32509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0</xdr:colOff>
      <xdr:row>66</xdr:row>
      <xdr:rowOff>0</xdr:rowOff>
    </xdr:from>
    <xdr:to>
      <xdr:col>29</xdr:col>
      <xdr:colOff>355088</xdr:colOff>
      <xdr:row>80</xdr:row>
      <xdr:rowOff>96010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33</xdr:col>
      <xdr:colOff>0</xdr:colOff>
      <xdr:row>68</xdr:row>
      <xdr:rowOff>0</xdr:rowOff>
    </xdr:from>
    <xdr:to>
      <xdr:col>41</xdr:col>
      <xdr:colOff>63736</xdr:colOff>
      <xdr:row>82</xdr:row>
      <xdr:rowOff>86938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37</xdr:col>
      <xdr:colOff>121030</xdr:colOff>
      <xdr:row>69</xdr:row>
      <xdr:rowOff>128210</xdr:rowOff>
    </xdr:from>
    <xdr:to>
      <xdr:col>40</xdr:col>
      <xdr:colOff>624416</xdr:colOff>
      <xdr:row>72</xdr:row>
      <xdr:rowOff>105833</xdr:rowOff>
    </xdr:to>
    <xdr:grpSp>
      <xdr:nvGrpSpPr>
        <xdr:cNvPr id="37" name="Group 36">
          <a:extLst>
            <a:ext uri="{FF2B5EF4-FFF2-40B4-BE49-F238E27FC236}">
              <a16:creationId xmlns:a16="http://schemas.microsoft.com/office/drawing/2014/main" id="{00000000-0008-0000-0800-000025000000}"/>
            </a:ext>
          </a:extLst>
        </xdr:cNvPr>
        <xdr:cNvGrpSpPr/>
      </xdr:nvGrpSpPr>
      <xdr:grpSpPr>
        <a:xfrm>
          <a:off x="25727405" y="12177335"/>
          <a:ext cx="2551261" cy="501498"/>
          <a:chOff x="25542197" y="13272710"/>
          <a:chExt cx="2535386" cy="549123"/>
        </a:xfrm>
      </xdr:grpSpPr>
      <xdr:cxnSp macro="">
        <xdr:nvCxnSpPr>
          <xdr:cNvPr id="27" name="Straight Connector 26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CxnSpPr/>
        </xdr:nvCxnSpPr>
        <xdr:spPr>
          <a:xfrm>
            <a:off x="25542197" y="13276730"/>
            <a:ext cx="2535386" cy="5353"/>
          </a:xfrm>
          <a:prstGeom prst="line">
            <a:avLst/>
          </a:prstGeom>
          <a:ln w="25400">
            <a:solidFill>
              <a:srgbClr val="C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Straight Connector 28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CxnSpPr/>
        </xdr:nvCxnSpPr>
        <xdr:spPr>
          <a:xfrm>
            <a:off x="27760462" y="13816164"/>
            <a:ext cx="295955" cy="5669"/>
          </a:xfrm>
          <a:prstGeom prst="line">
            <a:avLst/>
          </a:prstGeom>
          <a:ln w="25400">
            <a:solidFill>
              <a:srgbClr val="C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CxnSpPr/>
        </xdr:nvCxnSpPr>
        <xdr:spPr>
          <a:xfrm flipH="1">
            <a:off x="28003500" y="13272710"/>
            <a:ext cx="9903" cy="517373"/>
          </a:xfrm>
          <a:prstGeom prst="line">
            <a:avLst/>
          </a:prstGeom>
          <a:ln w="19050">
            <a:solidFill>
              <a:srgbClr val="C00000"/>
            </a:solidFill>
            <a:prstDash val="sysDot"/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TextBox 1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 txBox="1"/>
        </xdr:nvSpPr>
        <xdr:spPr>
          <a:xfrm>
            <a:off x="27432001" y="13356167"/>
            <a:ext cx="613833" cy="285750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>
                <a:solidFill>
                  <a:srgbClr val="FF0000"/>
                </a:solidFill>
                <a:latin typeface="DINPro" panose="02000503030000020004" pitchFamily="2" charset="0"/>
              </a:rPr>
              <a:t>41%</a:t>
            </a:r>
          </a:p>
        </xdr:txBody>
      </xdr:sp>
    </xdr:grpSp>
    <xdr:clientData/>
  </xdr:twoCellAnchor>
  <xdr:twoCellAnchor>
    <xdr:from>
      <xdr:col>27</xdr:col>
      <xdr:colOff>317499</xdr:colOff>
      <xdr:row>66</xdr:row>
      <xdr:rowOff>169333</xdr:rowOff>
    </xdr:from>
    <xdr:to>
      <xdr:col>29</xdr:col>
      <xdr:colOff>311901</xdr:colOff>
      <xdr:row>68</xdr:row>
      <xdr:rowOff>119440</xdr:rowOff>
    </xdr:to>
    <xdr:grpSp>
      <xdr:nvGrpSpPr>
        <xdr:cNvPr id="50" name="Group 49">
          <a:extLst>
            <a:ext uri="{FF2B5EF4-FFF2-40B4-BE49-F238E27FC236}">
              <a16:creationId xmlns:a16="http://schemas.microsoft.com/office/drawing/2014/main" id="{00000000-0008-0000-0800-000032000000}"/>
            </a:ext>
          </a:extLst>
        </xdr:cNvPr>
        <xdr:cNvGrpSpPr/>
      </xdr:nvGrpSpPr>
      <xdr:grpSpPr>
        <a:xfrm>
          <a:off x="19097624" y="11694583"/>
          <a:ext cx="1359652" cy="299357"/>
          <a:chOff x="20679833" y="12001500"/>
          <a:chExt cx="1349069" cy="331107"/>
        </a:xfrm>
      </xdr:grpSpPr>
      <xdr:grpSp>
        <xdr:nvGrpSpPr>
          <xdr:cNvPr id="45" name="Group 44">
            <a:extLst>
              <a:ext uri="{FF2B5EF4-FFF2-40B4-BE49-F238E27FC236}">
                <a16:creationId xmlns:a16="http://schemas.microsoft.com/office/drawing/2014/main" id="{00000000-0008-0000-0800-00002D000000}"/>
              </a:ext>
            </a:extLst>
          </xdr:cNvPr>
          <xdr:cNvGrpSpPr/>
        </xdr:nvGrpSpPr>
        <xdr:grpSpPr>
          <a:xfrm>
            <a:off x="20679833" y="12001500"/>
            <a:ext cx="1349069" cy="331107"/>
            <a:chOff x="18983177" y="12757831"/>
            <a:chExt cx="1349069" cy="331107"/>
          </a:xfrm>
        </xdr:grpSpPr>
        <xdr:cxnSp macro="">
          <xdr:nvCxnSpPr>
            <xdr:cNvPr id="46" name="Straight Connector 45">
              <a:extLst>
                <a:ext uri="{FF2B5EF4-FFF2-40B4-BE49-F238E27FC236}">
                  <a16:creationId xmlns:a16="http://schemas.microsoft.com/office/drawing/2014/main" id="{00000000-0008-0000-0800-00002E000000}"/>
                </a:ext>
              </a:extLst>
            </xdr:cNvPr>
            <xdr:cNvCxnSpPr/>
          </xdr:nvCxnSpPr>
          <xdr:spPr>
            <a:xfrm>
              <a:off x="19976421" y="12757831"/>
              <a:ext cx="355825" cy="2531"/>
            </a:xfrm>
            <a:prstGeom prst="line">
              <a:avLst/>
            </a:prstGeom>
            <a:ln w="25400">
              <a:solidFill>
                <a:srgbClr val="C00000"/>
              </a:solidFill>
              <a:prstDash val="sys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Straight Connector 46">
              <a:extLst>
                <a:ext uri="{FF2B5EF4-FFF2-40B4-BE49-F238E27FC236}">
                  <a16:creationId xmlns:a16="http://schemas.microsoft.com/office/drawing/2014/main" id="{00000000-0008-0000-0800-00002F000000}"/>
                </a:ext>
              </a:extLst>
            </xdr:cNvPr>
            <xdr:cNvCxnSpPr/>
          </xdr:nvCxnSpPr>
          <xdr:spPr>
            <a:xfrm flipV="1">
              <a:off x="18983177" y="13075708"/>
              <a:ext cx="1344760" cy="10522"/>
            </a:xfrm>
            <a:prstGeom prst="line">
              <a:avLst/>
            </a:prstGeom>
            <a:ln w="25400">
              <a:solidFill>
                <a:srgbClr val="C00000"/>
              </a:solidFill>
              <a:prstDash val="sys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" name="Straight Connector 47">
              <a:extLst>
                <a:ext uri="{FF2B5EF4-FFF2-40B4-BE49-F238E27FC236}">
                  <a16:creationId xmlns:a16="http://schemas.microsoft.com/office/drawing/2014/main" id="{00000000-0008-0000-0800-000030000000}"/>
                </a:ext>
              </a:extLst>
            </xdr:cNvPr>
            <xdr:cNvCxnSpPr/>
          </xdr:nvCxnSpPr>
          <xdr:spPr>
            <a:xfrm flipH="1">
              <a:off x="20256500" y="12775293"/>
              <a:ext cx="7258" cy="313645"/>
            </a:xfrm>
            <a:prstGeom prst="line">
              <a:avLst/>
            </a:prstGeom>
            <a:ln w="19050">
              <a:solidFill>
                <a:srgbClr val="C00000"/>
              </a:solidFill>
              <a:prstDash val="sysDot"/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49" name="TextBox 1">
            <a:extLst>
              <a:ext uri="{FF2B5EF4-FFF2-40B4-BE49-F238E27FC236}">
                <a16:creationId xmlns:a16="http://schemas.microsoft.com/office/drawing/2014/main" id="{00000000-0008-0000-0800-000031000000}"/>
              </a:ext>
            </a:extLst>
          </xdr:cNvPr>
          <xdr:cNvSpPr txBox="1"/>
        </xdr:nvSpPr>
        <xdr:spPr>
          <a:xfrm>
            <a:off x="21410082" y="12022667"/>
            <a:ext cx="613833" cy="254000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>
                <a:solidFill>
                  <a:srgbClr val="FF0000"/>
                </a:solidFill>
                <a:latin typeface="DINPro" panose="02000503030000020004" pitchFamily="2" charset="0"/>
              </a:rPr>
              <a:t>18%</a:t>
            </a:r>
          </a:p>
        </xdr:txBody>
      </xdr:sp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7</xdr:col>
      <xdr:colOff>355087</xdr:colOff>
      <xdr:row>24</xdr:row>
      <xdr:rowOff>86938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438150</xdr:colOff>
      <xdr:row>9</xdr:row>
      <xdr:rowOff>171450</xdr:rowOff>
    </xdr:from>
    <xdr:to>
      <xdr:col>16</xdr:col>
      <xdr:colOff>183637</xdr:colOff>
      <xdr:row>24</xdr:row>
      <xdr:rowOff>67888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78441</xdr:colOff>
      <xdr:row>40</xdr:row>
      <xdr:rowOff>0</xdr:rowOff>
    </xdr:from>
    <xdr:to>
      <xdr:col>8</xdr:col>
      <xdr:colOff>433529</xdr:colOff>
      <xdr:row>54</xdr:row>
      <xdr:rowOff>86938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585108</xdr:colOff>
      <xdr:row>41</xdr:row>
      <xdr:rowOff>81643</xdr:rowOff>
    </xdr:from>
    <xdr:to>
      <xdr:col>18</xdr:col>
      <xdr:colOff>323390</xdr:colOff>
      <xdr:row>55</xdr:row>
      <xdr:rowOff>168581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55664</xdr:colOff>
      <xdr:row>39</xdr:row>
      <xdr:rowOff>185552</xdr:rowOff>
    </xdr:from>
    <xdr:to>
      <xdr:col>32</xdr:col>
      <xdr:colOff>406268</xdr:colOff>
      <xdr:row>54</xdr:row>
      <xdr:rowOff>81990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145677</xdr:colOff>
      <xdr:row>39</xdr:row>
      <xdr:rowOff>67235</xdr:rowOff>
    </xdr:from>
    <xdr:to>
      <xdr:col>41</xdr:col>
      <xdr:colOff>496280</xdr:colOff>
      <xdr:row>53</xdr:row>
      <xdr:rowOff>154173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64</xdr:row>
      <xdr:rowOff>89647</xdr:rowOff>
    </xdr:from>
    <xdr:to>
      <xdr:col>8</xdr:col>
      <xdr:colOff>355088</xdr:colOff>
      <xdr:row>78</xdr:row>
      <xdr:rowOff>176585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44824</xdr:colOff>
      <xdr:row>70</xdr:row>
      <xdr:rowOff>44824</xdr:rowOff>
    </xdr:from>
    <xdr:to>
      <xdr:col>18</xdr:col>
      <xdr:colOff>435568</xdr:colOff>
      <xdr:row>84</xdr:row>
      <xdr:rowOff>121024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585107</xdr:colOff>
      <xdr:row>53</xdr:row>
      <xdr:rowOff>152401</xdr:rowOff>
    </xdr:from>
    <xdr:to>
      <xdr:col>26</xdr:col>
      <xdr:colOff>258536</xdr:colOff>
      <xdr:row>68</xdr:row>
      <xdr:rowOff>38101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476250</xdr:colOff>
      <xdr:row>92</xdr:row>
      <xdr:rowOff>54428</xdr:rowOff>
    </xdr:from>
    <xdr:to>
      <xdr:col>8</xdr:col>
      <xdr:colOff>219017</xdr:colOff>
      <xdr:row>106</xdr:row>
      <xdr:rowOff>141366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126175</xdr:colOff>
      <xdr:row>6</xdr:row>
      <xdr:rowOff>147205</xdr:rowOff>
    </xdr:from>
    <xdr:to>
      <xdr:col>24</xdr:col>
      <xdr:colOff>475078</xdr:colOff>
      <xdr:row>21</xdr:row>
      <xdr:rowOff>43643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452493</xdr:colOff>
      <xdr:row>11</xdr:row>
      <xdr:rowOff>74855</xdr:rowOff>
    </xdr:from>
    <xdr:to>
      <xdr:col>15</xdr:col>
      <xdr:colOff>204507</xdr:colOff>
      <xdr:row>25</xdr:row>
      <xdr:rowOff>44375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412601</xdr:colOff>
      <xdr:row>9</xdr:row>
      <xdr:rowOff>42582</xdr:rowOff>
    </xdr:from>
    <xdr:to>
      <xdr:col>8</xdr:col>
      <xdr:colOff>112284</xdr:colOff>
      <xdr:row>24</xdr:row>
      <xdr:rowOff>42582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455007</xdr:colOff>
      <xdr:row>24</xdr:row>
      <xdr:rowOff>99806</xdr:rowOff>
    </xdr:from>
    <xdr:to>
      <xdr:col>8</xdr:col>
      <xdr:colOff>231870</xdr:colOff>
      <xdr:row>38</xdr:row>
      <xdr:rowOff>186744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273327</xdr:colOff>
      <xdr:row>35</xdr:row>
      <xdr:rowOff>107674</xdr:rowOff>
    </xdr:from>
    <xdr:to>
      <xdr:col>18</xdr:col>
      <xdr:colOff>296518</xdr:colOff>
      <xdr:row>50</xdr:row>
      <xdr:rowOff>107674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99573</xdr:colOff>
      <xdr:row>73</xdr:row>
      <xdr:rowOff>92524</xdr:rowOff>
    </xdr:from>
    <xdr:to>
      <xdr:col>10</xdr:col>
      <xdr:colOff>249127</xdr:colOff>
      <xdr:row>87</xdr:row>
      <xdr:rowOff>168724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205922</xdr:colOff>
      <xdr:row>77</xdr:row>
      <xdr:rowOff>34471</xdr:rowOff>
    </xdr:from>
    <xdr:to>
      <xdr:col>22</xdr:col>
      <xdr:colOff>567747</xdr:colOff>
      <xdr:row>91</xdr:row>
      <xdr:rowOff>110671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99</xdr:row>
      <xdr:rowOff>0</xdr:rowOff>
    </xdr:from>
    <xdr:to>
      <xdr:col>12</xdr:col>
      <xdr:colOff>149554</xdr:colOff>
      <xdr:row>113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4941DCB-FCCE-6742-98C2-FFE790C0D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0</xdr:colOff>
      <xdr:row>106</xdr:row>
      <xdr:rowOff>0</xdr:rowOff>
    </xdr:from>
    <xdr:to>
      <xdr:col>22</xdr:col>
      <xdr:colOff>361825</xdr:colOff>
      <xdr:row>120</xdr:row>
      <xdr:rowOff>76201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E9A6C71-9EA0-4C4C-BF2F-1DB7F5B4A9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556260</xdr:colOff>
      <xdr:row>8</xdr:row>
      <xdr:rowOff>45720</xdr:rowOff>
    </xdr:from>
    <xdr:to>
      <xdr:col>16</xdr:col>
      <xdr:colOff>251460</xdr:colOff>
      <xdr:row>23</xdr:row>
      <xdr:rowOff>45720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352425</xdr:colOff>
      <xdr:row>9</xdr:row>
      <xdr:rowOff>42862</xdr:rowOff>
    </xdr:from>
    <xdr:to>
      <xdr:col>24</xdr:col>
      <xdr:colOff>47625</xdr:colOff>
      <xdr:row>23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25</xdr:row>
      <xdr:rowOff>85725</xdr:rowOff>
    </xdr:from>
    <xdr:to>
      <xdr:col>7</xdr:col>
      <xdr:colOff>462663</xdr:colOff>
      <xdr:row>39</xdr:row>
      <xdr:rowOff>172663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209550</xdr:colOff>
      <xdr:row>6</xdr:row>
      <xdr:rowOff>57150</xdr:rowOff>
    </xdr:from>
    <xdr:to>
      <xdr:col>7</xdr:col>
      <xdr:colOff>596013</xdr:colOff>
      <xdr:row>20</xdr:row>
      <xdr:rowOff>144088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9</xdr:row>
      <xdr:rowOff>157162</xdr:rowOff>
    </xdr:from>
    <xdr:to>
      <xdr:col>11</xdr:col>
      <xdr:colOff>9525</xdr:colOff>
      <xdr:row>24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246597</xdr:colOff>
      <xdr:row>24</xdr:row>
      <xdr:rowOff>61878</xdr:rowOff>
    </xdr:from>
    <xdr:to>
      <xdr:col>13</xdr:col>
      <xdr:colOff>440873</xdr:colOff>
      <xdr:row>38</xdr:row>
      <xdr:rowOff>138078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826615</xdr:colOff>
      <xdr:row>42</xdr:row>
      <xdr:rowOff>65699</xdr:rowOff>
    </xdr:from>
    <xdr:to>
      <xdr:col>11</xdr:col>
      <xdr:colOff>957884</xdr:colOff>
      <xdr:row>56</xdr:row>
      <xdr:rowOff>141899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657290</xdr:colOff>
      <xdr:row>24</xdr:row>
      <xdr:rowOff>79196</xdr:rowOff>
    </xdr:from>
    <xdr:to>
      <xdr:col>29</xdr:col>
      <xdr:colOff>425970</xdr:colOff>
      <xdr:row>38</xdr:row>
      <xdr:rowOff>155396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304306</xdr:colOff>
      <xdr:row>41</xdr:row>
      <xdr:rowOff>92404</xdr:rowOff>
    </xdr:from>
    <xdr:to>
      <xdr:col>27</xdr:col>
      <xdr:colOff>11134</xdr:colOff>
      <xdr:row>55</xdr:row>
      <xdr:rowOff>168604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108857</xdr:colOff>
      <xdr:row>64</xdr:row>
      <xdr:rowOff>172810</xdr:rowOff>
    </xdr:from>
    <xdr:to>
      <xdr:col>22</xdr:col>
      <xdr:colOff>136072</xdr:colOff>
      <xdr:row>79</xdr:row>
      <xdr:rowOff>58510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253222</xdr:colOff>
      <xdr:row>17</xdr:row>
      <xdr:rowOff>146650</xdr:rowOff>
    </xdr:from>
    <xdr:to>
      <xdr:col>20</xdr:col>
      <xdr:colOff>403412</xdr:colOff>
      <xdr:row>32</xdr:row>
      <xdr:rowOff>32350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588308</xdr:colOff>
      <xdr:row>35</xdr:row>
      <xdr:rowOff>45943</xdr:rowOff>
    </xdr:from>
    <xdr:to>
      <xdr:col>16</xdr:col>
      <xdr:colOff>319367</xdr:colOff>
      <xdr:row>49</xdr:row>
      <xdr:rowOff>122143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1144681</xdr:colOff>
      <xdr:row>29</xdr:row>
      <xdr:rowOff>89647</xdr:rowOff>
    </xdr:from>
    <xdr:to>
      <xdr:col>5</xdr:col>
      <xdr:colOff>171449</xdr:colOff>
      <xdr:row>43</xdr:row>
      <xdr:rowOff>165847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526749</xdr:colOff>
      <xdr:row>2</xdr:row>
      <xdr:rowOff>13608</xdr:rowOff>
    </xdr:from>
    <xdr:to>
      <xdr:col>27</xdr:col>
      <xdr:colOff>246892</xdr:colOff>
      <xdr:row>16</xdr:row>
      <xdr:rowOff>89808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673553</xdr:colOff>
      <xdr:row>63</xdr:row>
      <xdr:rowOff>131988</xdr:rowOff>
    </xdr:from>
    <xdr:to>
      <xdr:col>15</xdr:col>
      <xdr:colOff>61232</xdr:colOff>
      <xdr:row>78</xdr:row>
      <xdr:rowOff>17688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433344</xdr:colOff>
      <xdr:row>88</xdr:row>
      <xdr:rowOff>96048</xdr:rowOff>
    </xdr:from>
    <xdr:to>
      <xdr:col>24</xdr:col>
      <xdr:colOff>382117</xdr:colOff>
      <xdr:row>102</xdr:row>
      <xdr:rowOff>172248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240723</xdr:colOff>
      <xdr:row>70</xdr:row>
      <xdr:rowOff>62098</xdr:rowOff>
    </xdr:from>
    <xdr:to>
      <xdr:col>43</xdr:col>
      <xdr:colOff>573233</xdr:colOff>
      <xdr:row>84</xdr:row>
      <xdr:rowOff>138298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482311</xdr:colOff>
      <xdr:row>38</xdr:row>
      <xdr:rowOff>99146</xdr:rowOff>
    </xdr:from>
    <xdr:to>
      <xdr:col>28</xdr:col>
      <xdr:colOff>180975</xdr:colOff>
      <xdr:row>52</xdr:row>
      <xdr:rowOff>175346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40</xdr:col>
      <xdr:colOff>409140</xdr:colOff>
      <xdr:row>107</xdr:row>
      <xdr:rowOff>181084</xdr:rowOff>
    </xdr:from>
    <xdr:to>
      <xdr:col>47</xdr:col>
      <xdr:colOff>280154</xdr:colOff>
      <xdr:row>120</xdr:row>
      <xdr:rowOff>149903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50</xdr:col>
      <xdr:colOff>422516</xdr:colOff>
      <xdr:row>12</xdr:row>
      <xdr:rowOff>1991</xdr:rowOff>
    </xdr:from>
    <xdr:to>
      <xdr:col>58</xdr:col>
      <xdr:colOff>103740</xdr:colOff>
      <xdr:row>26</xdr:row>
      <xdr:rowOff>78191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35</xdr:col>
      <xdr:colOff>282112</xdr:colOff>
      <xdr:row>86</xdr:row>
      <xdr:rowOff>22806</xdr:rowOff>
    </xdr:from>
    <xdr:to>
      <xdr:col>43</xdr:col>
      <xdr:colOff>5966</xdr:colOff>
      <xdr:row>100</xdr:row>
      <xdr:rowOff>99006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52</xdr:col>
      <xdr:colOff>285374</xdr:colOff>
      <xdr:row>72</xdr:row>
      <xdr:rowOff>18522</xdr:rowOff>
    </xdr:from>
    <xdr:to>
      <xdr:col>60</xdr:col>
      <xdr:colOff>8875</xdr:colOff>
      <xdr:row>86</xdr:row>
      <xdr:rowOff>94722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53</xdr:col>
      <xdr:colOff>218412</xdr:colOff>
      <xdr:row>99</xdr:row>
      <xdr:rowOff>8566</xdr:rowOff>
    </xdr:from>
    <xdr:to>
      <xdr:col>60</xdr:col>
      <xdr:colOff>492816</xdr:colOff>
      <xdr:row>113</xdr:row>
      <xdr:rowOff>84766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129268</xdr:colOff>
      <xdr:row>112</xdr:row>
      <xdr:rowOff>6804</xdr:rowOff>
    </xdr:from>
    <xdr:to>
      <xdr:col>32</xdr:col>
      <xdr:colOff>1149803</xdr:colOff>
      <xdr:row>126</xdr:row>
      <xdr:rowOff>83004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50</xdr:col>
      <xdr:colOff>340035</xdr:colOff>
      <xdr:row>115</xdr:row>
      <xdr:rowOff>115362</xdr:rowOff>
    </xdr:from>
    <xdr:to>
      <xdr:col>58</xdr:col>
      <xdr:colOff>14528</xdr:colOff>
      <xdr:row>130</xdr:row>
      <xdr:rowOff>1062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50</xdr:col>
      <xdr:colOff>348273</xdr:colOff>
      <xdr:row>130</xdr:row>
      <xdr:rowOff>159901</xdr:rowOff>
    </xdr:from>
    <xdr:to>
      <xdr:col>58</xdr:col>
      <xdr:colOff>92320</xdr:colOff>
      <xdr:row>145</xdr:row>
      <xdr:rowOff>45601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52</xdr:col>
      <xdr:colOff>222517</xdr:colOff>
      <xdr:row>48</xdr:row>
      <xdr:rowOff>57151</xdr:rowOff>
    </xdr:from>
    <xdr:to>
      <xdr:col>59</xdr:col>
      <xdr:colOff>501063</xdr:colOff>
      <xdr:row>62</xdr:row>
      <xdr:rowOff>133351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60</xdr:col>
      <xdr:colOff>571500</xdr:colOff>
      <xdr:row>114</xdr:row>
      <xdr:rowOff>152400</xdr:rowOff>
    </xdr:from>
    <xdr:to>
      <xdr:col>68</xdr:col>
      <xdr:colOff>244928</xdr:colOff>
      <xdr:row>129</xdr:row>
      <xdr:rowOff>38100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68</xdr:col>
      <xdr:colOff>0</xdr:colOff>
      <xdr:row>105</xdr:row>
      <xdr:rowOff>0</xdr:rowOff>
    </xdr:from>
    <xdr:to>
      <xdr:col>74</xdr:col>
      <xdr:colOff>483336</xdr:colOff>
      <xdr:row>117</xdr:row>
      <xdr:rowOff>159319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50</xdr:col>
      <xdr:colOff>489857</xdr:colOff>
      <xdr:row>148</xdr:row>
      <xdr:rowOff>97214</xdr:rowOff>
    </xdr:from>
    <xdr:to>
      <xdr:col>58</xdr:col>
      <xdr:colOff>170397</xdr:colOff>
      <xdr:row>162</xdr:row>
      <xdr:rowOff>169181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50</xdr:col>
      <xdr:colOff>0</xdr:colOff>
      <xdr:row>166</xdr:row>
      <xdr:rowOff>0</xdr:rowOff>
    </xdr:from>
    <xdr:to>
      <xdr:col>57</xdr:col>
      <xdr:colOff>322351</xdr:colOff>
      <xdr:row>180</xdr:row>
      <xdr:rowOff>76200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35</xdr:col>
      <xdr:colOff>0</xdr:colOff>
      <xdr:row>156</xdr:row>
      <xdr:rowOff>199570</xdr:rowOff>
    </xdr:from>
    <xdr:to>
      <xdr:col>41</xdr:col>
      <xdr:colOff>426639</xdr:colOff>
      <xdr:row>171</xdr:row>
      <xdr:rowOff>54428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0.20309</cdr:x>
      <cdr:y>0.27129</cdr:y>
    </cdr:from>
    <cdr:to>
      <cdr:x>0.25782</cdr:x>
      <cdr:y>0.34296</cdr:y>
    </cdr:to>
    <cdr:sp macro="" textlink="">
      <cdr:nvSpPr>
        <cdr:cNvPr id="2" name="5-Point Star 1"/>
        <cdr:cNvSpPr/>
      </cdr:nvSpPr>
      <cdr:spPr>
        <a:xfrm xmlns:a="http://schemas.openxmlformats.org/drawingml/2006/main">
          <a:off x="834041" y="663387"/>
          <a:ext cx="224790" cy="175264"/>
        </a:xfrm>
        <a:prstGeom xmlns:a="http://schemas.openxmlformats.org/drawingml/2006/main" prst="star5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>
            <a:solidFill>
              <a:srgbClr val="FF0000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0.24109</cdr:x>
      <cdr:y>0.29026</cdr:y>
    </cdr:from>
    <cdr:to>
      <cdr:x>0.28345</cdr:x>
      <cdr:y>0.34651</cdr:y>
    </cdr:to>
    <cdr:sp macro="" textlink="">
      <cdr:nvSpPr>
        <cdr:cNvPr id="3" name="5-Point Star 2"/>
        <cdr:cNvSpPr/>
      </cdr:nvSpPr>
      <cdr:spPr>
        <a:xfrm xmlns:a="http://schemas.openxmlformats.org/drawingml/2006/main">
          <a:off x="1102691" y="796235"/>
          <a:ext cx="193732" cy="154314"/>
        </a:xfrm>
        <a:prstGeom xmlns:a="http://schemas.openxmlformats.org/drawingml/2006/main" prst="star5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>
            <a:solidFill>
              <a:srgbClr val="FF0000"/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0.46448</cdr:x>
      <cdr:y>0.77524</cdr:y>
    </cdr:from>
    <cdr:to>
      <cdr:x>0.58704</cdr:x>
      <cdr:y>0.86863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11914" y="2126631"/>
          <a:ext cx="557235" cy="2561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SG" sz="1100"/>
            <a:t>MR</a:t>
          </a:r>
          <a:r>
            <a:rPr lang="en-SG" sz="800"/>
            <a:t>0</a:t>
          </a:r>
        </a:p>
      </cdr:txBody>
    </cdr:sp>
  </cdr:relSizeAnchor>
  <cdr:relSizeAnchor xmlns:cdr="http://schemas.openxmlformats.org/drawingml/2006/chartDrawing">
    <cdr:from>
      <cdr:x>0.46852</cdr:x>
      <cdr:y>0.6331</cdr:y>
    </cdr:from>
    <cdr:to>
      <cdr:x>0.58229</cdr:x>
      <cdr:y>0.72342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386230" y="1696505"/>
          <a:ext cx="579491" cy="24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1</a:t>
          </a:r>
        </a:p>
      </cdr:txBody>
    </cdr:sp>
  </cdr:relSizeAnchor>
  <cdr:relSizeAnchor xmlns:cdr="http://schemas.openxmlformats.org/drawingml/2006/chartDrawing">
    <cdr:from>
      <cdr:x>0.46639</cdr:x>
      <cdr:y>0.29218</cdr:y>
    </cdr:from>
    <cdr:to>
      <cdr:x>0.58894</cdr:x>
      <cdr:y>0.38557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375423" y="782967"/>
          <a:ext cx="624166" cy="2502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2</a:t>
          </a:r>
        </a:p>
      </cdr:txBody>
    </cdr:sp>
  </cdr:relSizeAnchor>
  <cdr:relSizeAnchor xmlns:cdr="http://schemas.openxmlformats.org/drawingml/2006/chartDrawing">
    <cdr:from>
      <cdr:x>0.46176</cdr:x>
      <cdr:y>0.03987</cdr:y>
    </cdr:from>
    <cdr:to>
      <cdr:x>0.58432</cdr:x>
      <cdr:y>0.13326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351818" y="106833"/>
          <a:ext cx="624217" cy="250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3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0.33394</cdr:x>
      <cdr:y>0.78772</cdr:y>
    </cdr:from>
    <cdr:to>
      <cdr:x>0.45649</cdr:x>
      <cdr:y>0.88111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06875" y="2160862"/>
          <a:ext cx="552996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0.33423</cdr:x>
      <cdr:y>0.57264</cdr:y>
    </cdr:from>
    <cdr:to>
      <cdr:x>0.45679</cdr:x>
      <cdr:y>0.66603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520171" y="1570872"/>
          <a:ext cx="557436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1</a:t>
          </a:r>
        </a:p>
      </cdr:txBody>
    </cdr:sp>
  </cdr:relSizeAnchor>
  <cdr:relSizeAnchor xmlns:cdr="http://schemas.openxmlformats.org/drawingml/2006/chartDrawing">
    <cdr:from>
      <cdr:x>0.33052</cdr:x>
      <cdr:y>0.2376</cdr:y>
    </cdr:from>
    <cdr:to>
      <cdr:x>0.45308</cdr:x>
      <cdr:y>0.33099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91449" y="651791"/>
          <a:ext cx="553042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0.32942</cdr:x>
      <cdr:y>0.07574</cdr:y>
    </cdr:from>
    <cdr:to>
      <cdr:x>0.45198</cdr:x>
      <cdr:y>0.16913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486499" y="207776"/>
          <a:ext cx="553042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3</a:t>
          </a:r>
        </a:p>
      </cdr:txBody>
    </cdr:sp>
  </cdr:relSizeAnchor>
  <cdr:relSizeAnchor xmlns:cdr="http://schemas.openxmlformats.org/drawingml/2006/chartDrawing">
    <cdr:from>
      <cdr:x>0.87745</cdr:x>
      <cdr:y>0.78649</cdr:y>
    </cdr:from>
    <cdr:to>
      <cdr:x>1</cdr:x>
      <cdr:y>0.87988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3959421" y="2157506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0.87745</cdr:x>
      <cdr:y>0.56999</cdr:y>
    </cdr:from>
    <cdr:to>
      <cdr:x>1</cdr:x>
      <cdr:y>0.66338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3959421" y="1563594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1</a:t>
          </a:r>
        </a:p>
      </cdr:txBody>
    </cdr:sp>
  </cdr:relSizeAnchor>
  <cdr:relSizeAnchor xmlns:cdr="http://schemas.openxmlformats.org/drawingml/2006/chartDrawing">
    <cdr:from>
      <cdr:x>0.87745</cdr:x>
      <cdr:y>0.33715</cdr:y>
    </cdr:from>
    <cdr:to>
      <cdr:x>1</cdr:x>
      <cdr:y>0.43054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959421" y="924859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0.87745</cdr:x>
      <cdr:y>0.26362</cdr:y>
    </cdr:from>
    <cdr:to>
      <cdr:x>1</cdr:x>
      <cdr:y>0.35701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3959421" y="723153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3</a:t>
          </a: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2"/>
  <sheetViews>
    <sheetView zoomScaleNormal="100" workbookViewId="0">
      <selection activeCell="H25" sqref="H25"/>
    </sheetView>
  </sheetViews>
  <sheetFormatPr defaultColWidth="8.875" defaultRowHeight="13.5" x14ac:dyDescent="0.15"/>
  <cols>
    <col min="11" max="12" width="14.5" customWidth="1"/>
    <col min="13" max="13" width="16.125" customWidth="1"/>
    <col min="14" max="14" width="13.625" customWidth="1"/>
  </cols>
  <sheetData>
    <row r="1" spans="3:15" ht="14.25" x14ac:dyDescent="0.2">
      <c r="C1" s="5" t="s">
        <v>472</v>
      </c>
      <c r="D1" s="5" t="s">
        <v>469</v>
      </c>
      <c r="E1" s="5" t="s">
        <v>471</v>
      </c>
      <c r="F1" s="5" t="s">
        <v>468</v>
      </c>
      <c r="G1" s="5" t="s">
        <v>470</v>
      </c>
      <c r="K1" t="s">
        <v>477</v>
      </c>
      <c r="L1" t="s">
        <v>474</v>
      </c>
      <c r="M1" t="s">
        <v>473</v>
      </c>
      <c r="N1" t="s">
        <v>475</v>
      </c>
      <c r="O1" t="s">
        <v>476</v>
      </c>
    </row>
    <row r="2" spans="3:15" ht="14.25" x14ac:dyDescent="0.2">
      <c r="C2" s="5">
        <v>576</v>
      </c>
      <c r="D2">
        <v>1345</v>
      </c>
      <c r="E2">
        <v>3090</v>
      </c>
      <c r="F2">
        <v>5120</v>
      </c>
      <c r="G2" s="5">
        <v>10609</v>
      </c>
      <c r="K2">
        <v>512</v>
      </c>
      <c r="L2">
        <v>1056</v>
      </c>
      <c r="M2">
        <v>2016</v>
      </c>
      <c r="N2">
        <v>3600</v>
      </c>
      <c r="O2">
        <v>12288</v>
      </c>
    </row>
  </sheetData>
  <phoneticPr fontId="1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Q91"/>
  <sheetViews>
    <sheetView topLeftCell="A19" zoomScale="40" zoomScaleNormal="40" workbookViewId="0">
      <selection activeCell="N63" sqref="N63"/>
    </sheetView>
  </sheetViews>
  <sheetFormatPr defaultColWidth="8.875" defaultRowHeight="13.5" x14ac:dyDescent="0.15"/>
  <cols>
    <col min="1" max="1" width="16.5" customWidth="1"/>
  </cols>
  <sheetData>
    <row r="1" spans="1:16" x14ac:dyDescent="0.15">
      <c r="B1" t="s">
        <v>461</v>
      </c>
      <c r="J1" t="s">
        <v>462</v>
      </c>
    </row>
    <row r="3" spans="1:16" x14ac:dyDescent="0.15">
      <c r="B3">
        <v>0.6</v>
      </c>
      <c r="C3">
        <v>0.5</v>
      </c>
      <c r="D3">
        <v>0.4</v>
      </c>
      <c r="E3">
        <v>0.3</v>
      </c>
      <c r="F3">
        <v>0.2</v>
      </c>
      <c r="G3">
        <v>0.1</v>
      </c>
      <c r="K3">
        <v>0.6</v>
      </c>
      <c r="L3">
        <v>0.5</v>
      </c>
      <c r="M3">
        <v>0.4</v>
      </c>
      <c r="N3">
        <v>0.3</v>
      </c>
      <c r="O3">
        <v>0.2</v>
      </c>
      <c r="P3">
        <v>0.1</v>
      </c>
    </row>
    <row r="4" spans="1:16" x14ac:dyDescent="0.15">
      <c r="A4" t="s">
        <v>458</v>
      </c>
      <c r="B4">
        <v>3.4</v>
      </c>
      <c r="C4">
        <v>3.4</v>
      </c>
      <c r="D4">
        <v>3.4</v>
      </c>
      <c r="E4">
        <v>3.4</v>
      </c>
      <c r="F4">
        <v>3.4</v>
      </c>
      <c r="G4">
        <v>3.4</v>
      </c>
      <c r="J4" t="s">
        <v>458</v>
      </c>
      <c r="K4">
        <v>7.7</v>
      </c>
      <c r="L4">
        <v>7.8</v>
      </c>
      <c r="M4">
        <v>7.8</v>
      </c>
      <c r="N4">
        <v>7.8</v>
      </c>
      <c r="O4">
        <v>7.8</v>
      </c>
      <c r="P4">
        <v>7.8</v>
      </c>
    </row>
    <row r="5" spans="1:16" x14ac:dyDescent="0.15">
      <c r="A5" t="s">
        <v>459</v>
      </c>
      <c r="B5">
        <v>3.4</v>
      </c>
      <c r="C5">
        <v>3.4</v>
      </c>
      <c r="D5">
        <v>3.5</v>
      </c>
      <c r="E5">
        <v>3.5</v>
      </c>
      <c r="F5">
        <v>3.6</v>
      </c>
      <c r="G5">
        <v>3.6</v>
      </c>
      <c r="J5" t="s">
        <v>459</v>
      </c>
      <c r="K5">
        <v>7.6</v>
      </c>
      <c r="L5">
        <v>7.5</v>
      </c>
      <c r="M5">
        <v>7.4</v>
      </c>
      <c r="N5">
        <v>7.3</v>
      </c>
      <c r="O5">
        <v>7.2</v>
      </c>
      <c r="P5">
        <v>7.2</v>
      </c>
    </row>
    <row r="6" spans="1:16" x14ac:dyDescent="0.15">
      <c r="A6" t="s">
        <v>346</v>
      </c>
      <c r="B6">
        <v>5.9</v>
      </c>
      <c r="C6">
        <v>5.9</v>
      </c>
      <c r="D6">
        <v>5.7</v>
      </c>
      <c r="E6">
        <v>5.8</v>
      </c>
      <c r="F6">
        <v>5.6</v>
      </c>
      <c r="G6">
        <v>5.6</v>
      </c>
      <c r="J6" t="s">
        <v>346</v>
      </c>
      <c r="K6">
        <v>4.9000000000000004</v>
      </c>
      <c r="L6">
        <v>5</v>
      </c>
      <c r="M6">
        <v>5.0999999999999996</v>
      </c>
      <c r="N6">
        <v>5.0999999999999996</v>
      </c>
      <c r="O6">
        <v>5.2</v>
      </c>
      <c r="P6">
        <v>5.3</v>
      </c>
    </row>
    <row r="7" spans="1:16" x14ac:dyDescent="0.15">
      <c r="B7">
        <f t="shared" ref="B7:G7" si="0">ROUND(B6/B5-1,2)</f>
        <v>0.74</v>
      </c>
      <c r="C7">
        <f t="shared" si="0"/>
        <v>0.74</v>
      </c>
      <c r="D7">
        <f t="shared" si="0"/>
        <v>0.63</v>
      </c>
      <c r="E7">
        <f t="shared" si="0"/>
        <v>0.66</v>
      </c>
      <c r="F7">
        <f t="shared" si="0"/>
        <v>0.56000000000000005</v>
      </c>
      <c r="G7">
        <f t="shared" si="0"/>
        <v>0.56000000000000005</v>
      </c>
      <c r="H7">
        <f>AVERAGE(B7:G7)</f>
        <v>0.64833333333333332</v>
      </c>
      <c r="J7" t="s">
        <v>463</v>
      </c>
    </row>
    <row r="8" spans="1:16" x14ac:dyDescent="0.15">
      <c r="J8" t="s">
        <v>464</v>
      </c>
    </row>
    <row r="9" spans="1:16" x14ac:dyDescent="0.15">
      <c r="J9" t="s">
        <v>466</v>
      </c>
    </row>
    <row r="30" spans="1:35" x14ac:dyDescent="0.15">
      <c r="A30" t="s">
        <v>540</v>
      </c>
      <c r="B30">
        <v>2.56</v>
      </c>
      <c r="C30">
        <v>2.69</v>
      </c>
      <c r="D30">
        <v>2.81</v>
      </c>
      <c r="E30">
        <v>2.98</v>
      </c>
      <c r="F30">
        <v>3.2</v>
      </c>
      <c r="G30">
        <v>3.31</v>
      </c>
      <c r="H30">
        <v>3.42</v>
      </c>
      <c r="I30">
        <v>3.43</v>
      </c>
      <c r="J30">
        <v>3.43</v>
      </c>
    </row>
    <row r="31" spans="1:35" x14ac:dyDescent="0.15">
      <c r="B31">
        <v>0.5</v>
      </c>
      <c r="C31">
        <v>0.4</v>
      </c>
      <c r="D31">
        <v>0.3</v>
      </c>
      <c r="E31">
        <v>0.2</v>
      </c>
      <c r="F31">
        <v>0.1</v>
      </c>
      <c r="G31">
        <v>0.05</v>
      </c>
      <c r="H31">
        <v>0.01</v>
      </c>
      <c r="I31">
        <v>5.0000000000000001E-3</v>
      </c>
      <c r="J31">
        <v>1E-3</v>
      </c>
    </row>
    <row r="32" spans="1:35" x14ac:dyDescent="0.15">
      <c r="A32" t="s">
        <v>539</v>
      </c>
      <c r="B32">
        <v>1.44</v>
      </c>
      <c r="C32">
        <v>1.43</v>
      </c>
      <c r="D32">
        <v>1.45</v>
      </c>
      <c r="E32">
        <v>1.45</v>
      </c>
      <c r="F32">
        <v>1.45</v>
      </c>
      <c r="G32">
        <v>1.45</v>
      </c>
      <c r="H32">
        <v>1.44</v>
      </c>
      <c r="I32">
        <v>1.45</v>
      </c>
      <c r="J32">
        <v>1.44</v>
      </c>
      <c r="M32">
        <v>6.5</v>
      </c>
      <c r="X32">
        <v>1.7</v>
      </c>
      <c r="AI32">
        <v>1.2999999999999999E-2</v>
      </c>
    </row>
    <row r="33" spans="1:43" x14ac:dyDescent="0.15">
      <c r="A33" t="s">
        <v>559</v>
      </c>
      <c r="B33">
        <f>B39</f>
        <v>1.7</v>
      </c>
      <c r="C33">
        <f t="shared" ref="C33:J33" si="1">C39</f>
        <v>1.7</v>
      </c>
      <c r="D33">
        <f t="shared" si="1"/>
        <v>1.8</v>
      </c>
      <c r="E33">
        <f t="shared" si="1"/>
        <v>1.8</v>
      </c>
      <c r="F33">
        <f t="shared" si="1"/>
        <v>1.8</v>
      </c>
      <c r="G33">
        <f t="shared" si="1"/>
        <v>1.8</v>
      </c>
      <c r="H33">
        <f t="shared" si="1"/>
        <v>1.8</v>
      </c>
      <c r="I33">
        <f t="shared" si="1"/>
        <v>1.8</v>
      </c>
      <c r="J33">
        <f t="shared" si="1"/>
        <v>1.9</v>
      </c>
    </row>
    <row r="34" spans="1:43" x14ac:dyDescent="0.15">
      <c r="W34" t="s">
        <v>522</v>
      </c>
      <c r="AH34" t="s">
        <v>526</v>
      </c>
    </row>
    <row r="35" spans="1:43" x14ac:dyDescent="0.15">
      <c r="A35" t="s">
        <v>524</v>
      </c>
      <c r="L35" t="s">
        <v>525</v>
      </c>
      <c r="X35">
        <v>0.5</v>
      </c>
      <c r="Y35">
        <v>0.4</v>
      </c>
      <c r="Z35">
        <v>0.3</v>
      </c>
      <c r="AA35">
        <v>0.2</v>
      </c>
      <c r="AB35">
        <v>0.1</v>
      </c>
      <c r="AC35">
        <v>0.05</v>
      </c>
      <c r="AD35">
        <v>0.01</v>
      </c>
      <c r="AE35">
        <v>5.0000000000000001E-3</v>
      </c>
      <c r="AF35">
        <v>1E-3</v>
      </c>
      <c r="AI35">
        <v>0.5</v>
      </c>
      <c r="AJ35">
        <v>0.4</v>
      </c>
      <c r="AK35">
        <v>0.3</v>
      </c>
      <c r="AL35">
        <v>0.2</v>
      </c>
      <c r="AM35">
        <v>0.1</v>
      </c>
      <c r="AN35">
        <v>0.05</v>
      </c>
      <c r="AO35">
        <v>0.01</v>
      </c>
      <c r="AP35">
        <v>5.0000000000000001E-3</v>
      </c>
      <c r="AQ35">
        <v>1E-3</v>
      </c>
    </row>
    <row r="36" spans="1:43" x14ac:dyDescent="0.15">
      <c r="B36">
        <v>0.5</v>
      </c>
      <c r="C36">
        <v>0.4</v>
      </c>
      <c r="D36">
        <v>0.3</v>
      </c>
      <c r="E36">
        <v>0.2</v>
      </c>
      <c r="F36">
        <v>0.1</v>
      </c>
      <c r="G36">
        <v>0.05</v>
      </c>
      <c r="H36">
        <v>0.01</v>
      </c>
      <c r="I36">
        <v>5.0000000000000001E-3</v>
      </c>
      <c r="J36">
        <v>1E-3</v>
      </c>
      <c r="M36">
        <v>0.5</v>
      </c>
      <c r="N36">
        <v>0.4</v>
      </c>
      <c r="O36">
        <v>0.3</v>
      </c>
      <c r="P36">
        <v>0.2</v>
      </c>
      <c r="Q36">
        <v>0.1</v>
      </c>
      <c r="R36">
        <v>0.05</v>
      </c>
      <c r="S36">
        <v>0.01</v>
      </c>
      <c r="T36">
        <v>5.0000000000000001E-3</v>
      </c>
      <c r="U36">
        <v>1E-3</v>
      </c>
      <c r="W36" t="s">
        <v>458</v>
      </c>
      <c r="X36">
        <v>2</v>
      </c>
      <c r="Y36">
        <v>2</v>
      </c>
      <c r="Z36">
        <v>2</v>
      </c>
      <c r="AA36">
        <v>2</v>
      </c>
      <c r="AB36">
        <v>2</v>
      </c>
      <c r="AC36">
        <v>2</v>
      </c>
      <c r="AD36">
        <v>2</v>
      </c>
      <c r="AE36">
        <v>2</v>
      </c>
      <c r="AF36">
        <v>2</v>
      </c>
      <c r="AH36" t="s">
        <v>458</v>
      </c>
      <c r="AI36">
        <v>1.6E-2</v>
      </c>
      <c r="AJ36">
        <v>1.6E-2</v>
      </c>
      <c r="AK36">
        <v>1.6E-2</v>
      </c>
      <c r="AL36">
        <v>1.6E-2</v>
      </c>
      <c r="AM36">
        <v>1.6E-2</v>
      </c>
      <c r="AN36">
        <v>1.6E-2</v>
      </c>
      <c r="AO36">
        <v>1.6E-2</v>
      </c>
      <c r="AP36">
        <v>1.6E-2</v>
      </c>
      <c r="AQ36">
        <v>1.6E-2</v>
      </c>
    </row>
    <row r="37" spans="1:43" x14ac:dyDescent="0.15">
      <c r="A37" t="s">
        <v>458</v>
      </c>
      <c r="B37">
        <v>1.5</v>
      </c>
      <c r="C37">
        <v>1.5</v>
      </c>
      <c r="D37">
        <v>1.5</v>
      </c>
      <c r="E37">
        <v>1.5</v>
      </c>
      <c r="F37">
        <v>1.5</v>
      </c>
      <c r="G37">
        <v>1.5</v>
      </c>
      <c r="H37">
        <v>1.5</v>
      </c>
      <c r="I37">
        <v>1.5</v>
      </c>
      <c r="J37">
        <v>1.5</v>
      </c>
      <c r="L37" t="s">
        <v>458</v>
      </c>
      <c r="M37">
        <v>6.5</v>
      </c>
      <c r="N37">
        <v>6.5</v>
      </c>
      <c r="O37">
        <v>6.4</v>
      </c>
      <c r="P37">
        <v>6.4</v>
      </c>
      <c r="Q37">
        <v>6.4</v>
      </c>
      <c r="R37">
        <v>6.4</v>
      </c>
      <c r="S37">
        <v>6.4</v>
      </c>
      <c r="T37">
        <v>6.4</v>
      </c>
      <c r="U37">
        <v>6.4</v>
      </c>
      <c r="W37" t="s">
        <v>459</v>
      </c>
      <c r="X37">
        <v>2</v>
      </c>
      <c r="Y37">
        <v>2</v>
      </c>
      <c r="Z37">
        <v>2</v>
      </c>
      <c r="AA37">
        <v>2</v>
      </c>
      <c r="AB37">
        <v>2</v>
      </c>
      <c r="AC37">
        <v>2</v>
      </c>
      <c r="AD37">
        <v>1.8</v>
      </c>
      <c r="AE37">
        <v>1.8</v>
      </c>
      <c r="AF37">
        <v>1.8</v>
      </c>
      <c r="AH37" t="s">
        <v>459</v>
      </c>
      <c r="AI37">
        <v>1.6E-2</v>
      </c>
      <c r="AJ37">
        <v>1.6E-2</v>
      </c>
      <c r="AK37">
        <v>1.4999999999999999E-2</v>
      </c>
      <c r="AL37">
        <v>1.4999999999999999E-2</v>
      </c>
      <c r="AM37">
        <v>1.4999999999999999E-2</v>
      </c>
      <c r="AN37">
        <v>1.4999999999999999E-2</v>
      </c>
      <c r="AO37">
        <v>1.4999999999999999E-2</v>
      </c>
      <c r="AP37">
        <v>1.4999999999999999E-2</v>
      </c>
      <c r="AQ37">
        <v>1.4999999999999999E-2</v>
      </c>
    </row>
    <row r="38" spans="1:43" x14ac:dyDescent="0.15">
      <c r="A38" t="s">
        <v>459</v>
      </c>
      <c r="B38">
        <v>1.5</v>
      </c>
      <c r="C38">
        <v>1.5</v>
      </c>
      <c r="D38">
        <v>1.6</v>
      </c>
      <c r="E38">
        <v>1.6</v>
      </c>
      <c r="F38">
        <v>1.6</v>
      </c>
      <c r="G38">
        <v>1.6</v>
      </c>
      <c r="H38">
        <v>1.6</v>
      </c>
      <c r="I38">
        <v>1.6</v>
      </c>
      <c r="J38">
        <v>1.7</v>
      </c>
      <c r="L38" t="s">
        <v>459</v>
      </c>
      <c r="M38">
        <v>6.4</v>
      </c>
      <c r="N38">
        <v>6.4</v>
      </c>
      <c r="O38">
        <v>6.3</v>
      </c>
      <c r="P38">
        <v>6.3</v>
      </c>
      <c r="Q38">
        <v>6.2</v>
      </c>
      <c r="R38">
        <v>6.1</v>
      </c>
      <c r="S38">
        <v>6.1</v>
      </c>
      <c r="T38">
        <v>6.1</v>
      </c>
      <c r="U38">
        <v>5.9</v>
      </c>
      <c r="W38" t="s">
        <v>559</v>
      </c>
      <c r="X38">
        <v>1.7</v>
      </c>
      <c r="Y38">
        <v>1.7</v>
      </c>
      <c r="Z38">
        <v>1.7</v>
      </c>
      <c r="AA38">
        <v>1.7</v>
      </c>
      <c r="AB38">
        <v>1.7</v>
      </c>
      <c r="AC38">
        <v>1.7</v>
      </c>
      <c r="AD38">
        <v>1.7</v>
      </c>
      <c r="AE38">
        <v>1.7</v>
      </c>
      <c r="AF38">
        <v>1.7</v>
      </c>
      <c r="AH38" t="s">
        <v>559</v>
      </c>
      <c r="AI38">
        <v>8.0000000000000002E-3</v>
      </c>
      <c r="AJ38">
        <v>8.0000000000000002E-3</v>
      </c>
      <c r="AK38">
        <v>7.0000000000000001E-3</v>
      </c>
      <c r="AL38">
        <v>7.0000000000000001E-3</v>
      </c>
      <c r="AM38">
        <v>7.0000000000000001E-3</v>
      </c>
      <c r="AN38">
        <v>7.0000000000000001E-3</v>
      </c>
      <c r="AO38">
        <v>7.0000000000000001E-3</v>
      </c>
      <c r="AP38">
        <v>7.0000000000000001E-3</v>
      </c>
      <c r="AQ38">
        <v>7.0000000000000001E-3</v>
      </c>
    </row>
    <row r="39" spans="1:43" x14ac:dyDescent="0.15">
      <c r="A39" t="s">
        <v>559</v>
      </c>
      <c r="B39">
        <v>1.7</v>
      </c>
      <c r="C39">
        <v>1.7</v>
      </c>
      <c r="D39">
        <v>1.8</v>
      </c>
      <c r="E39">
        <v>1.8</v>
      </c>
      <c r="F39">
        <v>1.8</v>
      </c>
      <c r="G39">
        <v>1.8</v>
      </c>
      <c r="H39">
        <v>1.8</v>
      </c>
      <c r="I39">
        <v>1.8</v>
      </c>
      <c r="J39">
        <v>1.9</v>
      </c>
      <c r="L39" t="s">
        <v>559</v>
      </c>
      <c r="M39">
        <v>5</v>
      </c>
      <c r="N39">
        <v>5</v>
      </c>
      <c r="O39">
        <v>5</v>
      </c>
      <c r="P39">
        <v>5</v>
      </c>
      <c r="Q39">
        <v>5</v>
      </c>
      <c r="R39">
        <v>5</v>
      </c>
      <c r="S39">
        <v>4.9000000000000004</v>
      </c>
      <c r="T39">
        <v>4.9000000000000004</v>
      </c>
      <c r="U39">
        <v>4.9000000000000004</v>
      </c>
    </row>
    <row r="57" spans="1:18" x14ac:dyDescent="0.15">
      <c r="B57">
        <f>ROUND((B39-B38)/B38,3)</f>
        <v>0.13300000000000001</v>
      </c>
      <c r="C57">
        <f t="shared" ref="C57:J57" si="2">ROUND((C39-C38)/C38,3)</f>
        <v>0.13300000000000001</v>
      </c>
      <c r="D57">
        <f t="shared" si="2"/>
        <v>0.125</v>
      </c>
      <c r="E57">
        <f t="shared" si="2"/>
        <v>0.125</v>
      </c>
      <c r="F57">
        <f t="shared" si="2"/>
        <v>0.125</v>
      </c>
      <c r="G57">
        <f t="shared" si="2"/>
        <v>0.125</v>
      </c>
      <c r="H57">
        <f t="shared" si="2"/>
        <v>0.125</v>
      </c>
      <c r="I57">
        <f t="shared" si="2"/>
        <v>0.125</v>
      </c>
      <c r="J57">
        <f t="shared" si="2"/>
        <v>0.11799999999999999</v>
      </c>
    </row>
    <row r="58" spans="1:18" x14ac:dyDescent="0.15">
      <c r="A58" t="s">
        <v>560</v>
      </c>
    </row>
    <row r="59" spans="1:18" x14ac:dyDescent="0.15">
      <c r="A59" t="s">
        <v>524</v>
      </c>
      <c r="M59" t="s">
        <v>529</v>
      </c>
      <c r="O59" t="s">
        <v>534</v>
      </c>
      <c r="P59" t="s">
        <v>532</v>
      </c>
      <c r="Q59" t="s">
        <v>533</v>
      </c>
      <c r="R59" t="s">
        <v>530</v>
      </c>
    </row>
    <row r="60" spans="1:18" x14ac:dyDescent="0.15">
      <c r="B60">
        <v>0.5</v>
      </c>
      <c r="C60">
        <v>0.4</v>
      </c>
      <c r="D60">
        <v>0.3</v>
      </c>
      <c r="E60">
        <v>0.2</v>
      </c>
      <c r="F60">
        <v>0.1</v>
      </c>
      <c r="G60">
        <v>0.05</v>
      </c>
      <c r="H60">
        <v>0.01</v>
      </c>
      <c r="I60">
        <v>5.0000000000000001E-3</v>
      </c>
      <c r="J60">
        <v>1E-3</v>
      </c>
      <c r="M60">
        <f>ROUND(1/E37,3)</f>
        <v>0.66700000000000004</v>
      </c>
      <c r="N60" t="s">
        <v>458</v>
      </c>
      <c r="O60">
        <v>0.06</v>
      </c>
      <c r="P60">
        <v>0.24399999999999999</v>
      </c>
      <c r="Q60">
        <f t="shared" ref="Q60:Q61" si="3">M60-O60-P60-R60</f>
        <v>0.36299999999999999</v>
      </c>
      <c r="R60">
        <v>0</v>
      </c>
    </row>
    <row r="61" spans="1:18" x14ac:dyDescent="0.15">
      <c r="A61" t="s">
        <v>458</v>
      </c>
      <c r="B61">
        <v>4.0999999999999996</v>
      </c>
      <c r="C61">
        <v>4.0999999999999996</v>
      </c>
      <c r="D61">
        <v>4.0999999999999996</v>
      </c>
      <c r="E61">
        <v>4.0999999999999996</v>
      </c>
      <c r="F61">
        <v>4.0999999999999996</v>
      </c>
      <c r="G61">
        <v>4.0999999999999996</v>
      </c>
      <c r="H61">
        <v>4.0999999999999996</v>
      </c>
      <c r="I61">
        <v>4</v>
      </c>
      <c r="J61">
        <v>4.0999999999999996</v>
      </c>
      <c r="M61">
        <f t="shared" ref="M61:M62" si="4">ROUND(1/E38,3)</f>
        <v>0.625</v>
      </c>
      <c r="N61" t="s">
        <v>459</v>
      </c>
      <c r="O61">
        <v>0.06</v>
      </c>
      <c r="P61">
        <v>0.24399999999999999</v>
      </c>
      <c r="Q61">
        <f t="shared" si="3"/>
        <v>0.32099999999999995</v>
      </c>
      <c r="R61">
        <v>0</v>
      </c>
    </row>
    <row r="62" spans="1:18" x14ac:dyDescent="0.15">
      <c r="A62" t="s">
        <v>459</v>
      </c>
      <c r="B62">
        <v>4.0999999999999996</v>
      </c>
      <c r="C62">
        <v>4.0999999999999996</v>
      </c>
      <c r="D62">
        <v>4.2</v>
      </c>
      <c r="E62">
        <v>4.2</v>
      </c>
      <c r="F62">
        <v>4.3</v>
      </c>
      <c r="G62">
        <v>4.3</v>
      </c>
      <c r="H62">
        <v>4.3</v>
      </c>
      <c r="I62">
        <v>4.4000000000000004</v>
      </c>
      <c r="J62">
        <v>4.8</v>
      </c>
      <c r="M62">
        <f t="shared" si="4"/>
        <v>0.55600000000000005</v>
      </c>
      <c r="N62" t="s">
        <v>559</v>
      </c>
      <c r="O62">
        <v>1.4999999999999999E-2</v>
      </c>
      <c r="P62">
        <f>0.061*4</f>
        <v>0.24399999999999999</v>
      </c>
      <c r="Q62">
        <f>M62-O62-P62-R62</f>
        <v>0.29700000000000004</v>
      </c>
      <c r="R62">
        <v>0</v>
      </c>
    </row>
    <row r="63" spans="1:18" x14ac:dyDescent="0.15">
      <c r="A63" t="s">
        <v>559</v>
      </c>
      <c r="B63">
        <v>5.9</v>
      </c>
      <c r="C63">
        <v>5.9</v>
      </c>
      <c r="D63">
        <v>6</v>
      </c>
      <c r="E63">
        <v>6</v>
      </c>
      <c r="F63">
        <v>6</v>
      </c>
      <c r="G63">
        <v>6</v>
      </c>
      <c r="H63">
        <v>6</v>
      </c>
      <c r="I63">
        <v>6</v>
      </c>
      <c r="J63">
        <v>6</v>
      </c>
    </row>
    <row r="82" spans="1:10" x14ac:dyDescent="0.15">
      <c r="B82">
        <f>ROUND((B63-B62)/B62,3)</f>
        <v>0.439</v>
      </c>
      <c r="C82">
        <f t="shared" ref="C82:I82" si="5">ROUND((C63-C62)/C62,3)</f>
        <v>0.439</v>
      </c>
      <c r="D82">
        <f t="shared" si="5"/>
        <v>0.42899999999999999</v>
      </c>
      <c r="E82">
        <f t="shared" si="5"/>
        <v>0.42899999999999999</v>
      </c>
      <c r="F82">
        <f t="shared" si="5"/>
        <v>0.39500000000000002</v>
      </c>
      <c r="G82">
        <f t="shared" si="5"/>
        <v>0.39500000000000002</v>
      </c>
      <c r="H82">
        <f t="shared" si="5"/>
        <v>0.39500000000000002</v>
      </c>
      <c r="I82">
        <f t="shared" si="5"/>
        <v>0.36399999999999999</v>
      </c>
    </row>
    <row r="89" spans="1:10" x14ac:dyDescent="0.15">
      <c r="B89">
        <v>0.5</v>
      </c>
      <c r="C89">
        <v>0.4</v>
      </c>
      <c r="D89">
        <v>0.3</v>
      </c>
      <c r="E89">
        <v>0.2</v>
      </c>
      <c r="F89">
        <v>0.1</v>
      </c>
      <c r="G89">
        <v>0.05</v>
      </c>
      <c r="H89">
        <v>0.01</v>
      </c>
      <c r="I89">
        <v>5.0000000000000001E-3</v>
      </c>
      <c r="J89">
        <v>1E-3</v>
      </c>
    </row>
    <row r="90" spans="1:10" x14ac:dyDescent="0.15">
      <c r="A90" t="s">
        <v>541</v>
      </c>
      <c r="B90">
        <f>ROUND((B39-B32)/B32,3)</f>
        <v>0.18099999999999999</v>
      </c>
      <c r="C90">
        <f t="shared" ref="C90:J90" si="6">ROUND((C39-C32)/C32,3)</f>
        <v>0.189</v>
      </c>
      <c r="D90">
        <f t="shared" si="6"/>
        <v>0.24099999999999999</v>
      </c>
      <c r="E90">
        <f t="shared" si="6"/>
        <v>0.24099999999999999</v>
      </c>
      <c r="F90">
        <f t="shared" si="6"/>
        <v>0.24099999999999999</v>
      </c>
      <c r="G90">
        <f t="shared" si="6"/>
        <v>0.24099999999999999</v>
      </c>
      <c r="H90">
        <f t="shared" si="6"/>
        <v>0.25</v>
      </c>
      <c r="I90">
        <f t="shared" si="6"/>
        <v>0.24099999999999999</v>
      </c>
      <c r="J90">
        <f t="shared" si="6"/>
        <v>0.31900000000000001</v>
      </c>
    </row>
    <row r="91" spans="1:10" x14ac:dyDescent="0.15">
      <c r="A91" t="s">
        <v>542</v>
      </c>
      <c r="B91">
        <f>ROUND((B30-B32)/B32,3)</f>
        <v>0.77800000000000002</v>
      </c>
      <c r="C91">
        <f t="shared" ref="C91:J91" si="7">ROUND((C30-C32)/C32,3)</f>
        <v>0.88100000000000001</v>
      </c>
      <c r="D91">
        <f t="shared" si="7"/>
        <v>0.93799999999999994</v>
      </c>
      <c r="E91">
        <f t="shared" si="7"/>
        <v>1.0549999999999999</v>
      </c>
      <c r="F91">
        <f t="shared" si="7"/>
        <v>1.2070000000000001</v>
      </c>
      <c r="G91">
        <f t="shared" si="7"/>
        <v>1.2829999999999999</v>
      </c>
      <c r="H91">
        <f t="shared" si="7"/>
        <v>1.375</v>
      </c>
      <c r="I91">
        <f t="shared" si="7"/>
        <v>1.3660000000000001</v>
      </c>
      <c r="J91">
        <f t="shared" si="7"/>
        <v>1.3819999999999999</v>
      </c>
    </row>
  </sheetData>
  <phoneticPr fontId="11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4:AH103"/>
  <sheetViews>
    <sheetView topLeftCell="A73" zoomScale="90" zoomScaleNormal="90" workbookViewId="0">
      <selection activeCell="J97" sqref="J97"/>
    </sheetView>
  </sheetViews>
  <sheetFormatPr defaultColWidth="8.875" defaultRowHeight="13.5" x14ac:dyDescent="0.15"/>
  <cols>
    <col min="2" max="2" width="14.375" customWidth="1"/>
    <col min="10" max="10" width="11.875" customWidth="1"/>
    <col min="13" max="13" width="10.5" customWidth="1"/>
    <col min="14" max="14" width="12.5" customWidth="1"/>
    <col min="15" max="15" width="11.5" customWidth="1"/>
    <col min="16" max="16" width="11.375" customWidth="1"/>
    <col min="17" max="17" width="11" customWidth="1"/>
    <col min="18" max="18" width="11.625" customWidth="1"/>
    <col min="19" max="20" width="11.375" customWidth="1"/>
  </cols>
  <sheetData>
    <row r="4" spans="2:16" x14ac:dyDescent="0.15">
      <c r="B4" t="s">
        <v>461</v>
      </c>
      <c r="M4" t="s">
        <v>462</v>
      </c>
    </row>
    <row r="5" spans="2:16" x14ac:dyDescent="0.15">
      <c r="C5">
        <v>0.6</v>
      </c>
      <c r="D5">
        <v>0.5</v>
      </c>
      <c r="E5">
        <v>0.4</v>
      </c>
      <c r="F5">
        <v>0.3</v>
      </c>
      <c r="G5">
        <v>0.2</v>
      </c>
      <c r="H5">
        <v>0.1</v>
      </c>
      <c r="K5">
        <v>0.6</v>
      </c>
      <c r="L5">
        <v>0.5</v>
      </c>
      <c r="M5">
        <v>0.4</v>
      </c>
      <c r="N5">
        <v>0.3</v>
      </c>
      <c r="O5">
        <v>0.2</v>
      </c>
      <c r="P5">
        <v>0.1</v>
      </c>
    </row>
    <row r="6" spans="2:16" x14ac:dyDescent="0.15">
      <c r="B6" t="s">
        <v>458</v>
      </c>
      <c r="C6">
        <v>7.2</v>
      </c>
      <c r="D6">
        <v>6.9</v>
      </c>
      <c r="E6">
        <v>6.9</v>
      </c>
      <c r="F6">
        <v>6.9</v>
      </c>
      <c r="G6">
        <v>7.3</v>
      </c>
      <c r="H6">
        <v>7</v>
      </c>
      <c r="J6" t="s">
        <v>458</v>
      </c>
      <c r="K6">
        <v>3.6</v>
      </c>
      <c r="L6">
        <v>3.7</v>
      </c>
      <c r="M6">
        <v>3.6</v>
      </c>
      <c r="N6">
        <v>3.6</v>
      </c>
      <c r="O6">
        <v>3.6</v>
      </c>
      <c r="P6">
        <v>3.6</v>
      </c>
    </row>
    <row r="7" spans="2:16" x14ac:dyDescent="0.15">
      <c r="B7" t="s">
        <v>459</v>
      </c>
      <c r="C7">
        <v>7.2</v>
      </c>
      <c r="D7">
        <v>7.2</v>
      </c>
      <c r="E7">
        <v>7.6</v>
      </c>
      <c r="F7">
        <v>7.8</v>
      </c>
      <c r="G7">
        <v>8</v>
      </c>
      <c r="H7">
        <v>8.1</v>
      </c>
      <c r="J7" t="s">
        <v>459</v>
      </c>
      <c r="K7">
        <v>3.5</v>
      </c>
      <c r="L7">
        <v>3.5</v>
      </c>
      <c r="M7">
        <v>3.4</v>
      </c>
      <c r="N7">
        <v>3.4</v>
      </c>
      <c r="O7">
        <v>3.2</v>
      </c>
      <c r="P7">
        <v>3.2</v>
      </c>
    </row>
    <row r="8" spans="2:16" x14ac:dyDescent="0.15">
      <c r="B8" t="s">
        <v>346</v>
      </c>
      <c r="C8">
        <v>9.6</v>
      </c>
      <c r="D8">
        <v>10</v>
      </c>
      <c r="E8">
        <v>10.4</v>
      </c>
      <c r="F8">
        <v>10.7</v>
      </c>
      <c r="G8">
        <v>11.3</v>
      </c>
      <c r="H8">
        <v>11.8</v>
      </c>
      <c r="J8" t="s">
        <v>346</v>
      </c>
      <c r="K8">
        <v>3.1</v>
      </c>
      <c r="L8">
        <v>3</v>
      </c>
      <c r="M8">
        <v>2.9</v>
      </c>
      <c r="N8">
        <v>2.7</v>
      </c>
      <c r="O8">
        <v>2.6</v>
      </c>
      <c r="P8">
        <v>2.5</v>
      </c>
    </row>
    <row r="9" spans="2:16" x14ac:dyDescent="0.15">
      <c r="C9">
        <f t="shared" ref="C9:H9" si="0">ROUND(C8/C7-1,2)</f>
        <v>0.33</v>
      </c>
      <c r="D9">
        <f t="shared" si="0"/>
        <v>0.39</v>
      </c>
      <c r="E9">
        <f t="shared" si="0"/>
        <v>0.37</v>
      </c>
      <c r="F9">
        <f t="shared" si="0"/>
        <v>0.37</v>
      </c>
      <c r="G9">
        <f t="shared" si="0"/>
        <v>0.41</v>
      </c>
      <c r="H9">
        <f t="shared" si="0"/>
        <v>0.46</v>
      </c>
      <c r="I9">
        <f>AVERAGE(C9:H9)</f>
        <v>0.38833333333333336</v>
      </c>
      <c r="J9" t="s">
        <v>463</v>
      </c>
      <c r="K9">
        <v>3.3</v>
      </c>
      <c r="L9">
        <v>3.3</v>
      </c>
      <c r="M9">
        <v>3.3</v>
      </c>
      <c r="N9">
        <v>3.3</v>
      </c>
      <c r="O9">
        <v>3.3</v>
      </c>
      <c r="P9">
        <v>3.3</v>
      </c>
    </row>
    <row r="10" spans="2:16" x14ac:dyDescent="0.15">
      <c r="J10" t="s">
        <v>464</v>
      </c>
      <c r="K10">
        <v>3.2</v>
      </c>
      <c r="L10">
        <v>3.2</v>
      </c>
      <c r="M10">
        <v>3.1</v>
      </c>
      <c r="N10">
        <v>3.1</v>
      </c>
      <c r="O10">
        <v>3</v>
      </c>
      <c r="P10">
        <v>2.9</v>
      </c>
    </row>
    <row r="11" spans="2:16" x14ac:dyDescent="0.15">
      <c r="J11" t="s">
        <v>466</v>
      </c>
      <c r="K11">
        <v>2.7</v>
      </c>
      <c r="L11">
        <v>2.6</v>
      </c>
      <c r="M11">
        <v>2.5</v>
      </c>
      <c r="N11">
        <v>2.4</v>
      </c>
      <c r="O11">
        <v>2.2999999999999998</v>
      </c>
      <c r="P11">
        <v>2.2999999999999998</v>
      </c>
    </row>
    <row r="28" spans="10:16" x14ac:dyDescent="0.15">
      <c r="K28">
        <v>0.6</v>
      </c>
      <c r="L28">
        <v>0.5</v>
      </c>
      <c r="M28">
        <v>0.4</v>
      </c>
      <c r="N28">
        <v>0.3</v>
      </c>
      <c r="O28">
        <v>0.2</v>
      </c>
      <c r="P28">
        <v>0.1</v>
      </c>
    </row>
    <row r="29" spans="10:16" x14ac:dyDescent="0.15">
      <c r="J29" t="s">
        <v>458</v>
      </c>
      <c r="K29">
        <v>3.6</v>
      </c>
      <c r="L29">
        <v>3.7</v>
      </c>
      <c r="M29">
        <v>3.6</v>
      </c>
      <c r="N29">
        <v>3.6</v>
      </c>
      <c r="O29">
        <v>3.6</v>
      </c>
      <c r="P29">
        <v>3.6</v>
      </c>
    </row>
    <row r="30" spans="10:16" x14ac:dyDescent="0.15">
      <c r="J30" t="s">
        <v>459</v>
      </c>
      <c r="K30">
        <v>3.5</v>
      </c>
      <c r="L30">
        <v>3.5</v>
      </c>
      <c r="M30">
        <v>3.4</v>
      </c>
      <c r="N30">
        <v>3.4</v>
      </c>
      <c r="O30">
        <v>3.2</v>
      </c>
      <c r="P30">
        <v>3.2</v>
      </c>
    </row>
    <row r="31" spans="10:16" x14ac:dyDescent="0.15">
      <c r="J31" t="s">
        <v>460</v>
      </c>
      <c r="K31">
        <v>3.1</v>
      </c>
      <c r="L31">
        <v>3</v>
      </c>
      <c r="M31">
        <v>2.9</v>
      </c>
      <c r="N31">
        <v>2.7</v>
      </c>
      <c r="O31">
        <v>2.6</v>
      </c>
      <c r="P31">
        <v>2.5</v>
      </c>
    </row>
    <row r="43" spans="2:12" x14ac:dyDescent="0.15">
      <c r="C43">
        <v>0.4</v>
      </c>
      <c r="D43">
        <v>0.3</v>
      </c>
      <c r="E43">
        <v>0.2</v>
      </c>
      <c r="F43">
        <v>0.1</v>
      </c>
      <c r="G43">
        <v>0.05</v>
      </c>
      <c r="H43">
        <v>0.01</v>
      </c>
      <c r="I43">
        <v>5.0000000000000001E-3</v>
      </c>
      <c r="J43">
        <v>1E-3</v>
      </c>
      <c r="K43">
        <v>5.0000000000000001E-4</v>
      </c>
      <c r="L43">
        <v>1E-4</v>
      </c>
    </row>
    <row r="44" spans="2:12" x14ac:dyDescent="0.15">
      <c r="C44">
        <f t="shared" ref="C44:L44" si="1">C43*100</f>
        <v>40</v>
      </c>
      <c r="D44">
        <f t="shared" si="1"/>
        <v>30</v>
      </c>
      <c r="E44">
        <f t="shared" si="1"/>
        <v>20</v>
      </c>
      <c r="F44">
        <f t="shared" si="1"/>
        <v>10</v>
      </c>
      <c r="G44">
        <f t="shared" si="1"/>
        <v>5</v>
      </c>
      <c r="H44">
        <f t="shared" si="1"/>
        <v>1</v>
      </c>
      <c r="I44">
        <f t="shared" si="1"/>
        <v>0.5</v>
      </c>
      <c r="J44">
        <f t="shared" si="1"/>
        <v>0.1</v>
      </c>
      <c r="K44">
        <f t="shared" si="1"/>
        <v>0.05</v>
      </c>
      <c r="L44">
        <f t="shared" si="1"/>
        <v>0.01</v>
      </c>
    </row>
    <row r="45" spans="2:12" x14ac:dyDescent="0.15">
      <c r="B45" t="s">
        <v>478</v>
      </c>
      <c r="C45">
        <v>6.9</v>
      </c>
      <c r="D45">
        <v>6.9</v>
      </c>
      <c r="E45">
        <v>7</v>
      </c>
      <c r="F45">
        <v>7</v>
      </c>
      <c r="G45">
        <v>7</v>
      </c>
      <c r="H45">
        <v>7</v>
      </c>
      <c r="I45">
        <v>7</v>
      </c>
      <c r="J45">
        <v>7</v>
      </c>
      <c r="K45">
        <v>7</v>
      </c>
      <c r="L45">
        <v>7</v>
      </c>
    </row>
    <row r="46" spans="2:12" x14ac:dyDescent="0.15">
      <c r="B46" t="s">
        <v>479</v>
      </c>
      <c r="C46">
        <v>7.6</v>
      </c>
      <c r="D46">
        <v>7.8</v>
      </c>
      <c r="E46">
        <v>8</v>
      </c>
      <c r="F46">
        <v>8.1</v>
      </c>
      <c r="G46">
        <v>8.1</v>
      </c>
      <c r="H46">
        <v>8.3000000000000007</v>
      </c>
      <c r="I46">
        <v>8.5</v>
      </c>
      <c r="J46">
        <v>9.5</v>
      </c>
      <c r="K46">
        <v>10.1</v>
      </c>
      <c r="L46">
        <v>10.6</v>
      </c>
    </row>
    <row r="54" spans="2:26" x14ac:dyDescent="0.15">
      <c r="C54">
        <f>0.0039*C67</f>
        <v>1.9499999999999999E-3</v>
      </c>
      <c r="D54">
        <f t="shared" ref="D54:M54" si="2">0.0039*D67</f>
        <v>1.56E-3</v>
      </c>
      <c r="E54">
        <f t="shared" si="2"/>
        <v>1.1699999999999998E-3</v>
      </c>
      <c r="F54">
        <f t="shared" si="2"/>
        <v>7.7999999999999999E-4</v>
      </c>
      <c r="G54">
        <f t="shared" si="2"/>
        <v>3.8999999999999999E-4</v>
      </c>
      <c r="H54">
        <f t="shared" si="2"/>
        <v>1.95E-4</v>
      </c>
      <c r="I54">
        <f t="shared" si="2"/>
        <v>3.8999999999999999E-5</v>
      </c>
      <c r="J54">
        <f t="shared" si="2"/>
        <v>1.95E-5</v>
      </c>
      <c r="K54">
        <f t="shared" si="2"/>
        <v>3.8999999999999999E-6</v>
      </c>
      <c r="L54">
        <f t="shared" si="2"/>
        <v>1.95E-6</v>
      </c>
      <c r="M54">
        <f t="shared" si="2"/>
        <v>3.9000000000000002E-7</v>
      </c>
    </row>
    <row r="56" spans="2:26" x14ac:dyDescent="0.15">
      <c r="B56" t="s">
        <v>545</v>
      </c>
      <c r="C56">
        <v>0.17299999999999999</v>
      </c>
      <c r="D56">
        <v>0.17299999999999999</v>
      </c>
      <c r="E56">
        <v>0.17299999999999999</v>
      </c>
      <c r="F56">
        <v>0.17299999999999999</v>
      </c>
      <c r="G56">
        <v>0.17299999999999999</v>
      </c>
      <c r="H56">
        <v>0.17299999999999999</v>
      </c>
      <c r="I56">
        <v>0.17299999999999999</v>
      </c>
      <c r="J56">
        <v>0.17299999999999999</v>
      </c>
      <c r="K56">
        <v>0.17299999999999999</v>
      </c>
      <c r="L56">
        <v>0.17299999999999999</v>
      </c>
      <c r="M56">
        <v>0.17299999999999999</v>
      </c>
    </row>
    <row r="57" spans="2:26" x14ac:dyDescent="0.15">
      <c r="B57" t="s">
        <v>546</v>
      </c>
      <c r="C57">
        <v>1.4999999999999999E-2</v>
      </c>
      <c r="D57">
        <v>1.4999999999999999E-2</v>
      </c>
      <c r="E57">
        <v>1.4999999999999999E-2</v>
      </c>
      <c r="F57">
        <v>1.4999999999999999E-2</v>
      </c>
      <c r="G57">
        <v>1.4999999999999999E-2</v>
      </c>
      <c r="H57">
        <v>1.4999999999999999E-2</v>
      </c>
      <c r="I57">
        <v>1.4999999999999999E-2</v>
      </c>
      <c r="J57">
        <v>1.4999999999999999E-2</v>
      </c>
      <c r="K57">
        <v>1.4999999999999999E-2</v>
      </c>
      <c r="L57">
        <v>1.4999999999999999E-2</v>
      </c>
      <c r="M57">
        <v>1.4999999999999999E-2</v>
      </c>
    </row>
    <row r="58" spans="2:26" x14ac:dyDescent="0.15">
      <c r="B58" t="s">
        <v>547</v>
      </c>
      <c r="C58">
        <v>6.1899999999999997E-2</v>
      </c>
      <c r="D58">
        <v>6.1899999999999997E-2</v>
      </c>
      <c r="E58">
        <v>6.1899999999999997E-2</v>
      </c>
      <c r="F58">
        <v>6.1899999999999997E-2</v>
      </c>
      <c r="G58" s="1">
        <v>9.7000000000000003E-2</v>
      </c>
      <c r="H58" s="1">
        <v>0.1</v>
      </c>
      <c r="I58" s="7">
        <f>ROUND(0.027+I67*(40.68+I67*(388114*I67-7041.8)),4)</f>
        <v>0.1177</v>
      </c>
      <c r="J58" s="7">
        <f t="shared" ref="J58:M58" si="3">ROUND(0.027+J67*(40.68+J67*(388114*J67-7041.8)),4)</f>
        <v>0.10290000000000001</v>
      </c>
      <c r="K58" s="7">
        <f t="shared" si="3"/>
        <v>6.0999999999999999E-2</v>
      </c>
      <c r="L58" s="7">
        <f t="shared" si="3"/>
        <v>4.5600000000000002E-2</v>
      </c>
      <c r="M58" s="7">
        <f t="shared" si="3"/>
        <v>3.1E-2</v>
      </c>
    </row>
    <row r="59" spans="2:26" x14ac:dyDescent="0.15">
      <c r="B59" t="s">
        <v>548</v>
      </c>
      <c r="C59">
        <f>ROUND(0.027+C54*(40.68+C54*(388114*C54-7041.8)),4)</f>
        <v>8.2400000000000001E-2</v>
      </c>
      <c r="D59">
        <f t="shared" ref="D59:M59" si="4">ROUND(0.027+D54*(40.68+D54*(388114*D54-7041.8)),4)</f>
        <v>7.4800000000000005E-2</v>
      </c>
      <c r="E59">
        <f t="shared" si="4"/>
        <v>6.5600000000000006E-2</v>
      </c>
      <c r="F59">
        <f t="shared" si="4"/>
        <v>5.4600000000000003E-2</v>
      </c>
      <c r="G59">
        <f t="shared" si="4"/>
        <v>4.1799999999999997E-2</v>
      </c>
      <c r="H59">
        <f t="shared" si="4"/>
        <v>3.4700000000000002E-2</v>
      </c>
      <c r="I59">
        <f t="shared" si="4"/>
        <v>2.86E-2</v>
      </c>
      <c r="J59">
        <f t="shared" si="4"/>
        <v>2.7799999999999998E-2</v>
      </c>
      <c r="K59">
        <f t="shared" si="4"/>
        <v>2.7199999999999998E-2</v>
      </c>
      <c r="L59">
        <f t="shared" si="4"/>
        <v>2.7099999999999999E-2</v>
      </c>
      <c r="M59">
        <f t="shared" si="4"/>
        <v>2.7E-2</v>
      </c>
    </row>
    <row r="62" spans="2:26" x14ac:dyDescent="0.15">
      <c r="O62" t="s">
        <v>550</v>
      </c>
      <c r="P62">
        <v>3.12</v>
      </c>
      <c r="Q62">
        <v>3.2</v>
      </c>
      <c r="R62">
        <v>3.33</v>
      </c>
      <c r="S62">
        <v>3.47</v>
      </c>
      <c r="T62">
        <v>3.48</v>
      </c>
      <c r="U62">
        <v>3.47</v>
      </c>
      <c r="V62">
        <v>3.49</v>
      </c>
      <c r="W62">
        <v>3.53</v>
      </c>
      <c r="X62">
        <v>4.2</v>
      </c>
      <c r="Y62">
        <v>4.43</v>
      </c>
      <c r="Z62">
        <v>5.07</v>
      </c>
    </row>
    <row r="63" spans="2:26" x14ac:dyDescent="0.15">
      <c r="P63">
        <v>3.12</v>
      </c>
      <c r="Q63">
        <v>3.2</v>
      </c>
      <c r="R63">
        <v>3.38</v>
      </c>
      <c r="S63">
        <v>3.57</v>
      </c>
      <c r="T63">
        <v>3.83</v>
      </c>
      <c r="U63">
        <v>3.99</v>
      </c>
      <c r="V63">
        <v>4.1399999999999997</v>
      </c>
      <c r="W63">
        <v>4.16</v>
      </c>
      <c r="X63">
        <v>4.16</v>
      </c>
      <c r="Y63">
        <v>4.17</v>
      </c>
      <c r="Z63">
        <v>4.17</v>
      </c>
    </row>
    <row r="64" spans="2:26" x14ac:dyDescent="0.15">
      <c r="C64">
        <v>3.1230000000000002</v>
      </c>
      <c r="D64">
        <v>3.2</v>
      </c>
      <c r="E64">
        <v>3.3330000000000002</v>
      </c>
      <c r="F64">
        <v>3.4649999999999999</v>
      </c>
      <c r="G64">
        <v>3.4790000000000001</v>
      </c>
      <c r="H64">
        <v>3.4649999999999999</v>
      </c>
      <c r="I64">
        <v>3.492</v>
      </c>
      <c r="J64">
        <v>3.5289999999999999</v>
      </c>
      <c r="K64">
        <v>4.1710000000000003</v>
      </c>
      <c r="L64">
        <v>4.4290000000000003</v>
      </c>
      <c r="M64">
        <v>5.0720000000000001</v>
      </c>
    </row>
    <row r="65" spans="1:26" x14ac:dyDescent="0.15">
      <c r="B65" t="s">
        <v>575</v>
      </c>
    </row>
    <row r="66" spans="1:26" x14ac:dyDescent="0.15">
      <c r="B66" t="s">
        <v>549</v>
      </c>
    </row>
    <row r="67" spans="1:26" x14ac:dyDescent="0.15">
      <c r="C67">
        <v>0.5</v>
      </c>
      <c r="D67">
        <v>0.4</v>
      </c>
      <c r="E67">
        <v>0.3</v>
      </c>
      <c r="F67">
        <v>0.2</v>
      </c>
      <c r="G67">
        <v>0.1</v>
      </c>
      <c r="H67">
        <v>0.05</v>
      </c>
      <c r="I67">
        <v>0.01</v>
      </c>
      <c r="J67">
        <v>5.0000000000000001E-3</v>
      </c>
      <c r="K67">
        <v>1E-3</v>
      </c>
      <c r="L67">
        <v>5.0000000000000001E-4</v>
      </c>
      <c r="M67">
        <v>1E-4</v>
      </c>
      <c r="P67">
        <v>0.5</v>
      </c>
      <c r="Q67">
        <v>0.4</v>
      </c>
      <c r="R67">
        <v>0.3</v>
      </c>
      <c r="S67">
        <v>0.2</v>
      </c>
      <c r="T67">
        <v>0.1</v>
      </c>
      <c r="U67">
        <v>0.05</v>
      </c>
      <c r="V67">
        <v>0.01</v>
      </c>
      <c r="W67">
        <v>5.0000000000000001E-3</v>
      </c>
      <c r="X67">
        <v>1E-3</v>
      </c>
      <c r="Y67">
        <v>5.0000000000000001E-4</v>
      </c>
      <c r="Z67">
        <v>1E-4</v>
      </c>
    </row>
    <row r="68" spans="1:26" x14ac:dyDescent="0.15">
      <c r="B68" t="s">
        <v>570</v>
      </c>
      <c r="C68">
        <f>ROUND(C56+C57+C58+C59,3)</f>
        <v>0.33200000000000002</v>
      </c>
      <c r="D68">
        <f t="shared" ref="D68:M68" si="5">ROUND(D56+D57+D58+D59,3)</f>
        <v>0.32500000000000001</v>
      </c>
      <c r="E68">
        <f t="shared" si="5"/>
        <v>0.316</v>
      </c>
      <c r="F68">
        <f t="shared" si="5"/>
        <v>0.30499999999999999</v>
      </c>
      <c r="G68">
        <f t="shared" si="5"/>
        <v>0.32700000000000001</v>
      </c>
      <c r="H68">
        <f t="shared" si="5"/>
        <v>0.32300000000000001</v>
      </c>
      <c r="I68">
        <f t="shared" si="5"/>
        <v>0.33400000000000002</v>
      </c>
      <c r="J68">
        <f t="shared" si="5"/>
        <v>0.31900000000000001</v>
      </c>
      <c r="K68">
        <f t="shared" si="5"/>
        <v>0.27600000000000002</v>
      </c>
      <c r="L68">
        <f t="shared" si="5"/>
        <v>0.26100000000000001</v>
      </c>
      <c r="M68">
        <f t="shared" si="5"/>
        <v>0.246</v>
      </c>
      <c r="O68" t="s">
        <v>335</v>
      </c>
      <c r="P68">
        <f>ROUND(1/P62,3)</f>
        <v>0.32100000000000001</v>
      </c>
      <c r="Q68">
        <f t="shared" ref="Q68:Z69" si="6">ROUND(1/Q62,3)</f>
        <v>0.313</v>
      </c>
      <c r="R68">
        <f t="shared" si="6"/>
        <v>0.3</v>
      </c>
      <c r="S68">
        <f t="shared" si="6"/>
        <v>0.28799999999999998</v>
      </c>
      <c r="T68">
        <f t="shared" si="6"/>
        <v>0.28699999999999998</v>
      </c>
      <c r="U68">
        <f t="shared" si="6"/>
        <v>0.28799999999999998</v>
      </c>
      <c r="V68">
        <f t="shared" si="6"/>
        <v>0.28699999999999998</v>
      </c>
      <c r="W68">
        <f t="shared" si="6"/>
        <v>0.28299999999999997</v>
      </c>
      <c r="X68">
        <f t="shared" si="6"/>
        <v>0.23799999999999999</v>
      </c>
      <c r="Y68">
        <f t="shared" si="6"/>
        <v>0.22600000000000001</v>
      </c>
      <c r="Z68">
        <f t="shared" si="6"/>
        <v>0.19700000000000001</v>
      </c>
    </row>
    <row r="69" spans="1:26" x14ac:dyDescent="0.15">
      <c r="B69" t="s">
        <v>571</v>
      </c>
      <c r="C69">
        <f>ROUND(1/C64,3)</f>
        <v>0.32</v>
      </c>
      <c r="D69">
        <f t="shared" ref="D69:M69" si="7">ROUND(1/D64,3)</f>
        <v>0.313</v>
      </c>
      <c r="E69">
        <f t="shared" si="7"/>
        <v>0.3</v>
      </c>
      <c r="F69">
        <f t="shared" si="7"/>
        <v>0.28899999999999998</v>
      </c>
      <c r="G69">
        <f t="shared" si="7"/>
        <v>0.28699999999999998</v>
      </c>
      <c r="H69">
        <f t="shared" si="7"/>
        <v>0.28899999999999998</v>
      </c>
      <c r="I69">
        <f t="shared" si="7"/>
        <v>0.28599999999999998</v>
      </c>
      <c r="J69">
        <f t="shared" si="7"/>
        <v>0.28299999999999997</v>
      </c>
      <c r="K69">
        <f t="shared" si="7"/>
        <v>0.24</v>
      </c>
      <c r="L69">
        <f t="shared" si="7"/>
        <v>0.22600000000000001</v>
      </c>
      <c r="M69">
        <f t="shared" si="7"/>
        <v>0.19700000000000001</v>
      </c>
      <c r="O69" t="s">
        <v>346</v>
      </c>
      <c r="P69">
        <f>ROUND(1/P63,3)</f>
        <v>0.32100000000000001</v>
      </c>
      <c r="Q69">
        <f t="shared" si="6"/>
        <v>0.313</v>
      </c>
      <c r="R69">
        <f t="shared" si="6"/>
        <v>0.29599999999999999</v>
      </c>
      <c r="S69">
        <f t="shared" si="6"/>
        <v>0.28000000000000003</v>
      </c>
      <c r="T69">
        <f t="shared" si="6"/>
        <v>0.26100000000000001</v>
      </c>
      <c r="U69">
        <f t="shared" si="6"/>
        <v>0.251</v>
      </c>
      <c r="V69">
        <f t="shared" si="6"/>
        <v>0.24199999999999999</v>
      </c>
      <c r="W69">
        <f t="shared" si="6"/>
        <v>0.24</v>
      </c>
      <c r="X69">
        <f t="shared" si="6"/>
        <v>0.24</v>
      </c>
      <c r="Y69">
        <f t="shared" si="6"/>
        <v>0.24</v>
      </c>
      <c r="Z69">
        <f t="shared" si="6"/>
        <v>0.24</v>
      </c>
    </row>
    <row r="70" spans="1:26" x14ac:dyDescent="0.15">
      <c r="C70">
        <f>ROUND((C68-C69)/C69,3)</f>
        <v>3.7999999999999999E-2</v>
      </c>
      <c r="D70">
        <f t="shared" ref="D70:M70" si="8">ROUND((D68-D69)/D69,3)</f>
        <v>3.7999999999999999E-2</v>
      </c>
      <c r="E70">
        <f t="shared" si="8"/>
        <v>5.2999999999999999E-2</v>
      </c>
      <c r="F70">
        <f t="shared" si="8"/>
        <v>5.5E-2</v>
      </c>
      <c r="G70">
        <f t="shared" si="8"/>
        <v>0.13900000000000001</v>
      </c>
      <c r="H70">
        <f t="shared" si="8"/>
        <v>0.11799999999999999</v>
      </c>
      <c r="I70">
        <f t="shared" si="8"/>
        <v>0.16800000000000001</v>
      </c>
      <c r="J70">
        <f t="shared" si="8"/>
        <v>0.127</v>
      </c>
      <c r="K70">
        <f t="shared" si="8"/>
        <v>0.15</v>
      </c>
      <c r="L70">
        <f t="shared" si="8"/>
        <v>0.155</v>
      </c>
      <c r="M70">
        <f t="shared" si="8"/>
        <v>0.249</v>
      </c>
    </row>
    <row r="71" spans="1:26" x14ac:dyDescent="0.15">
      <c r="B71" t="s">
        <v>556</v>
      </c>
      <c r="C71">
        <f>C68-C69</f>
        <v>1.2000000000000011E-2</v>
      </c>
      <c r="D71">
        <f t="shared" ref="D71:M71" si="9">D68-D69</f>
        <v>1.2000000000000011E-2</v>
      </c>
      <c r="E71">
        <f t="shared" si="9"/>
        <v>1.6000000000000014E-2</v>
      </c>
      <c r="F71">
        <f t="shared" si="9"/>
        <v>1.6000000000000014E-2</v>
      </c>
      <c r="G71">
        <f t="shared" si="9"/>
        <v>4.0000000000000036E-2</v>
      </c>
      <c r="H71">
        <f t="shared" si="9"/>
        <v>3.400000000000003E-2</v>
      </c>
      <c r="I71">
        <f t="shared" si="9"/>
        <v>4.8000000000000043E-2</v>
      </c>
      <c r="J71">
        <f t="shared" si="9"/>
        <v>3.6000000000000032E-2</v>
      </c>
      <c r="K71">
        <f t="shared" si="9"/>
        <v>3.6000000000000032E-2</v>
      </c>
      <c r="L71">
        <f t="shared" si="9"/>
        <v>3.5000000000000003E-2</v>
      </c>
      <c r="M71">
        <f t="shared" si="9"/>
        <v>4.8999999999999988E-2</v>
      </c>
    </row>
    <row r="74" spans="1:26" x14ac:dyDescent="0.15">
      <c r="A74">
        <v>2.2700000000000001E-2</v>
      </c>
      <c r="O74" t="s">
        <v>576</v>
      </c>
      <c r="P74" t="s">
        <v>577</v>
      </c>
    </row>
    <row r="75" spans="1:26" x14ac:dyDescent="0.15">
      <c r="P75">
        <v>0.5</v>
      </c>
      <c r="Q75">
        <v>0.4</v>
      </c>
      <c r="R75">
        <v>0.3</v>
      </c>
      <c r="S75">
        <v>0.2</v>
      </c>
      <c r="T75">
        <v>0.1</v>
      </c>
      <c r="U75">
        <v>0.05</v>
      </c>
      <c r="V75">
        <v>0.01</v>
      </c>
      <c r="W75">
        <v>5.0000000000000001E-3</v>
      </c>
      <c r="X75">
        <v>1E-3</v>
      </c>
      <c r="Y75">
        <v>5.0000000000000001E-4</v>
      </c>
      <c r="Z75">
        <v>1E-4</v>
      </c>
    </row>
    <row r="76" spans="1:26" x14ac:dyDescent="0.15">
      <c r="O76" t="s">
        <v>570</v>
      </c>
      <c r="P76">
        <v>0.33200000000000002</v>
      </c>
      <c r="Q76">
        <v>0.33400000000000002</v>
      </c>
      <c r="R76">
        <v>0.33</v>
      </c>
      <c r="S76">
        <v>0.33200000000000002</v>
      </c>
      <c r="T76">
        <v>0.33100000000000002</v>
      </c>
      <c r="U76">
        <v>0.32</v>
      </c>
      <c r="V76">
        <v>0.33200000000000002</v>
      </c>
      <c r="W76">
        <v>0.33200000000000002</v>
      </c>
      <c r="X76">
        <v>0.33200000000000002</v>
      </c>
      <c r="Y76">
        <v>0.33300000000000002</v>
      </c>
      <c r="Z76">
        <v>0.33200000000000002</v>
      </c>
    </row>
    <row r="77" spans="1:26" x14ac:dyDescent="0.15">
      <c r="O77" t="s">
        <v>571</v>
      </c>
      <c r="P77">
        <v>0.32</v>
      </c>
      <c r="Q77">
        <v>0.318</v>
      </c>
      <c r="R77">
        <v>0.316</v>
      </c>
      <c r="S77">
        <v>0.32</v>
      </c>
      <c r="T77">
        <v>0.32</v>
      </c>
      <c r="U77">
        <v>0.315</v>
      </c>
      <c r="V77">
        <v>0.32</v>
      </c>
      <c r="W77">
        <v>0.318</v>
      </c>
      <c r="X77">
        <v>0.32</v>
      </c>
      <c r="Y77">
        <v>0.318</v>
      </c>
      <c r="Z77">
        <v>0.32</v>
      </c>
    </row>
    <row r="94" spans="2:34" x14ac:dyDescent="0.15">
      <c r="C94">
        <v>1</v>
      </c>
      <c r="D94">
        <v>2</v>
      </c>
      <c r="E94">
        <v>3</v>
      </c>
      <c r="F94">
        <v>4</v>
      </c>
      <c r="G94">
        <v>5</v>
      </c>
      <c r="H94">
        <v>6</v>
      </c>
      <c r="I94">
        <v>7</v>
      </c>
      <c r="J94">
        <v>8</v>
      </c>
      <c r="K94">
        <v>9</v>
      </c>
      <c r="L94">
        <v>10</v>
      </c>
      <c r="M94">
        <v>11</v>
      </c>
      <c r="N94">
        <v>12</v>
      </c>
      <c r="O94">
        <v>13</v>
      </c>
      <c r="P94">
        <v>14</v>
      </c>
      <c r="Q94">
        <v>15</v>
      </c>
      <c r="R94">
        <v>16</v>
      </c>
      <c r="S94">
        <v>17</v>
      </c>
      <c r="T94">
        <v>18</v>
      </c>
      <c r="U94">
        <v>19</v>
      </c>
      <c r="V94">
        <v>20</v>
      </c>
      <c r="W94">
        <v>21</v>
      </c>
      <c r="X94">
        <v>22</v>
      </c>
      <c r="Y94">
        <v>23</v>
      </c>
      <c r="Z94">
        <v>24</v>
      </c>
      <c r="AA94">
        <v>25</v>
      </c>
      <c r="AB94">
        <v>26</v>
      </c>
      <c r="AC94">
        <v>27</v>
      </c>
      <c r="AD94">
        <v>28</v>
      </c>
      <c r="AE94">
        <v>29</v>
      </c>
      <c r="AF94">
        <v>30</v>
      </c>
      <c r="AG94">
        <v>31</v>
      </c>
      <c r="AH94">
        <v>32</v>
      </c>
    </row>
    <row r="95" spans="2:34" x14ac:dyDescent="0.15">
      <c r="B95" t="s">
        <v>521</v>
      </c>
      <c r="C95">
        <v>4.9000000000000004</v>
      </c>
      <c r="D95">
        <v>4.91</v>
      </c>
      <c r="E95">
        <v>4.92</v>
      </c>
      <c r="F95">
        <v>4.9000000000000004</v>
      </c>
      <c r="G95">
        <v>4.92</v>
      </c>
      <c r="H95">
        <v>4.91</v>
      </c>
      <c r="I95">
        <v>4.9000000000000004</v>
      </c>
      <c r="J95">
        <v>4.91</v>
      </c>
      <c r="K95">
        <v>3.81</v>
      </c>
      <c r="L95">
        <v>3.84</v>
      </c>
      <c r="M95">
        <v>3.85</v>
      </c>
      <c r="N95">
        <v>3.84</v>
      </c>
      <c r="O95">
        <v>3.85</v>
      </c>
      <c r="P95">
        <v>3.85</v>
      </c>
      <c r="Q95">
        <v>3.85</v>
      </c>
      <c r="R95">
        <v>3.85</v>
      </c>
      <c r="S95">
        <v>3.81</v>
      </c>
      <c r="T95" s="8">
        <v>3.83</v>
      </c>
      <c r="U95" s="8">
        <v>3.82</v>
      </c>
      <c r="V95" s="8">
        <v>3.83</v>
      </c>
      <c r="W95" s="8">
        <v>3.83</v>
      </c>
      <c r="X95" s="8">
        <v>3.83</v>
      </c>
      <c r="Y95" s="8">
        <v>3.83</v>
      </c>
      <c r="Z95" s="8">
        <v>3.82</v>
      </c>
      <c r="AA95" s="8">
        <v>3.83</v>
      </c>
      <c r="AB95" s="8">
        <v>3.83</v>
      </c>
      <c r="AC95" s="8">
        <v>3.83</v>
      </c>
      <c r="AD95" s="8">
        <v>3.82</v>
      </c>
      <c r="AE95" s="8">
        <v>3.86</v>
      </c>
      <c r="AF95" s="8">
        <v>3.83</v>
      </c>
      <c r="AG95" s="8">
        <v>3.81</v>
      </c>
      <c r="AH95" s="8">
        <v>3.83</v>
      </c>
    </row>
    <row r="101" spans="17:22" x14ac:dyDescent="0.15">
      <c r="R101">
        <v>0.05</v>
      </c>
      <c r="S101">
        <v>0.04</v>
      </c>
      <c r="T101">
        <v>0.03</v>
      </c>
      <c r="U101">
        <v>4.0000000000000001E-3</v>
      </c>
      <c r="V101">
        <v>2E-3</v>
      </c>
    </row>
    <row r="102" spans="17:22" x14ac:dyDescent="0.15">
      <c r="Q102" t="s">
        <v>578</v>
      </c>
      <c r="R102">
        <v>3.5</v>
      </c>
      <c r="S102">
        <v>4.4000000000000004</v>
      </c>
      <c r="T102">
        <v>4.01</v>
      </c>
      <c r="U102">
        <v>4.82</v>
      </c>
      <c r="V102">
        <v>4.6900000000000004</v>
      </c>
    </row>
    <row r="103" spans="17:22" x14ac:dyDescent="0.15">
      <c r="Q103" t="s">
        <v>579</v>
      </c>
      <c r="R103">
        <v>3.69</v>
      </c>
      <c r="S103">
        <v>3.7</v>
      </c>
      <c r="T103">
        <v>3.75</v>
      </c>
      <c r="U103">
        <v>3.83</v>
      </c>
      <c r="V103">
        <v>3.85</v>
      </c>
    </row>
  </sheetData>
  <phoneticPr fontId="1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29"/>
  <sheetViews>
    <sheetView zoomScale="70" zoomScaleNormal="70" workbookViewId="0">
      <selection activeCell="B6" sqref="B6:H6"/>
    </sheetView>
  </sheetViews>
  <sheetFormatPr defaultColWidth="8.875" defaultRowHeight="13.5" x14ac:dyDescent="0.15"/>
  <sheetData>
    <row r="1" spans="1:23" x14ac:dyDescent="0.15">
      <c r="A1" t="s">
        <v>461</v>
      </c>
      <c r="L1" t="s">
        <v>462</v>
      </c>
    </row>
    <row r="2" spans="1:23" x14ac:dyDescent="0.15">
      <c r="B2">
        <v>0.6</v>
      </c>
      <c r="C2">
        <v>0.5</v>
      </c>
      <c r="D2">
        <v>0.4</v>
      </c>
      <c r="E2">
        <v>0.3</v>
      </c>
      <c r="F2">
        <v>0.2</v>
      </c>
      <c r="G2">
        <v>0.1</v>
      </c>
      <c r="J2">
        <v>0.6</v>
      </c>
      <c r="K2">
        <v>0.5</v>
      </c>
      <c r="L2">
        <v>0.4</v>
      </c>
      <c r="M2">
        <v>0.3</v>
      </c>
      <c r="N2">
        <v>0.2</v>
      </c>
      <c r="O2">
        <v>0.1</v>
      </c>
      <c r="R2">
        <v>0.6</v>
      </c>
      <c r="S2">
        <v>0.5</v>
      </c>
      <c r="T2">
        <v>0.4</v>
      </c>
      <c r="U2">
        <v>0.3</v>
      </c>
      <c r="V2">
        <v>0.2</v>
      </c>
      <c r="W2">
        <v>0.1</v>
      </c>
    </row>
    <row r="3" spans="1:23" x14ac:dyDescent="0.15">
      <c r="A3" t="s">
        <v>458</v>
      </c>
      <c r="B3">
        <v>5.2</v>
      </c>
      <c r="C3">
        <v>5.0999999999999996</v>
      </c>
      <c r="D3">
        <v>5.2</v>
      </c>
      <c r="E3">
        <v>5.2</v>
      </c>
      <c r="F3">
        <v>5.2</v>
      </c>
      <c r="G3">
        <v>5.0999999999999996</v>
      </c>
      <c r="I3" t="s">
        <v>458</v>
      </c>
      <c r="J3">
        <v>5.0999999999999996</v>
      </c>
      <c r="K3">
        <v>5.3</v>
      </c>
      <c r="L3">
        <v>5.2</v>
      </c>
      <c r="M3">
        <v>5.2</v>
      </c>
      <c r="N3">
        <v>5.2</v>
      </c>
      <c r="O3">
        <v>5.2</v>
      </c>
      <c r="Q3" t="s">
        <v>458</v>
      </c>
      <c r="R3">
        <v>5.0999999999999996</v>
      </c>
      <c r="S3">
        <v>5.3</v>
      </c>
      <c r="T3">
        <v>5.2</v>
      </c>
      <c r="U3">
        <v>5.2</v>
      </c>
      <c r="V3">
        <v>5.2</v>
      </c>
      <c r="W3">
        <v>5.2</v>
      </c>
    </row>
    <row r="4" spans="1:23" x14ac:dyDescent="0.15">
      <c r="A4" t="s">
        <v>459</v>
      </c>
      <c r="B4">
        <v>5.4</v>
      </c>
      <c r="C4">
        <v>5.5</v>
      </c>
      <c r="D4">
        <v>5.6</v>
      </c>
      <c r="E4">
        <v>5.6</v>
      </c>
      <c r="F4">
        <v>6</v>
      </c>
      <c r="G4">
        <v>6</v>
      </c>
      <c r="I4" t="s">
        <v>459</v>
      </c>
      <c r="J4">
        <v>5</v>
      </c>
      <c r="K4">
        <v>4.8</v>
      </c>
      <c r="L4">
        <v>4.7</v>
      </c>
      <c r="M4">
        <v>4.5999999999999996</v>
      </c>
      <c r="N4">
        <v>4.5</v>
      </c>
      <c r="O4">
        <v>4.3</v>
      </c>
      <c r="Q4" t="s">
        <v>463</v>
      </c>
      <c r="R4">
        <v>4.8</v>
      </c>
      <c r="S4">
        <v>4.8</v>
      </c>
      <c r="T4">
        <v>4.8</v>
      </c>
      <c r="U4">
        <v>4.8</v>
      </c>
      <c r="V4">
        <v>4.8</v>
      </c>
      <c r="W4">
        <v>4.8</v>
      </c>
    </row>
    <row r="5" spans="1:23" x14ac:dyDescent="0.15">
      <c r="A5" t="s">
        <v>346</v>
      </c>
      <c r="B5">
        <v>7.4</v>
      </c>
      <c r="C5">
        <v>7.6</v>
      </c>
      <c r="D5">
        <v>7.9</v>
      </c>
      <c r="E5">
        <v>8.1</v>
      </c>
      <c r="F5">
        <v>8.5</v>
      </c>
      <c r="G5">
        <v>8.6999999999999993</v>
      </c>
      <c r="I5" t="s">
        <v>460</v>
      </c>
      <c r="J5">
        <v>4</v>
      </c>
      <c r="K5">
        <v>3.9</v>
      </c>
      <c r="L5">
        <v>3.8</v>
      </c>
      <c r="M5">
        <v>3.6</v>
      </c>
      <c r="N5">
        <v>3.5</v>
      </c>
      <c r="O5">
        <v>3.4</v>
      </c>
      <c r="Q5" t="s">
        <v>459</v>
      </c>
      <c r="R5">
        <v>5</v>
      </c>
      <c r="S5">
        <v>4.8</v>
      </c>
      <c r="T5">
        <v>4.7</v>
      </c>
      <c r="U5">
        <v>4.5999999999999996</v>
      </c>
      <c r="V5">
        <v>4.5</v>
      </c>
      <c r="W5">
        <v>4.3</v>
      </c>
    </row>
    <row r="6" spans="1:23" x14ac:dyDescent="0.15">
      <c r="B6">
        <f t="shared" ref="B6:G6" si="0">ROUND(B5/B4-1,2)</f>
        <v>0.37</v>
      </c>
      <c r="C6">
        <f t="shared" si="0"/>
        <v>0.38</v>
      </c>
      <c r="D6">
        <f t="shared" si="0"/>
        <v>0.41</v>
      </c>
      <c r="E6">
        <f t="shared" si="0"/>
        <v>0.45</v>
      </c>
      <c r="F6">
        <f t="shared" si="0"/>
        <v>0.42</v>
      </c>
      <c r="G6">
        <f t="shared" si="0"/>
        <v>0.45</v>
      </c>
      <c r="H6">
        <f>AVERAGE(B6:G6)</f>
        <v>0.41333333333333333</v>
      </c>
      <c r="I6" t="s">
        <v>463</v>
      </c>
      <c r="J6">
        <v>4.8</v>
      </c>
      <c r="K6">
        <v>4.8</v>
      </c>
      <c r="L6">
        <v>4.8</v>
      </c>
      <c r="M6">
        <v>4.8</v>
      </c>
      <c r="N6">
        <v>4.8</v>
      </c>
      <c r="O6">
        <v>4.8</v>
      </c>
      <c r="Q6" t="s">
        <v>464</v>
      </c>
      <c r="R6">
        <v>4.5999999999999996</v>
      </c>
      <c r="S6">
        <v>4.5</v>
      </c>
      <c r="T6">
        <v>4.4000000000000004</v>
      </c>
      <c r="U6">
        <v>4.3</v>
      </c>
      <c r="V6">
        <v>4.2</v>
      </c>
      <c r="W6">
        <v>4.0999999999999996</v>
      </c>
    </row>
    <row r="7" spans="1:23" x14ac:dyDescent="0.15">
      <c r="I7" t="s">
        <v>464</v>
      </c>
      <c r="J7">
        <v>4.5999999999999996</v>
      </c>
      <c r="K7">
        <v>4.5</v>
      </c>
      <c r="L7">
        <v>4.4000000000000004</v>
      </c>
      <c r="M7">
        <v>4.3</v>
      </c>
      <c r="N7">
        <v>4.2</v>
      </c>
      <c r="O7">
        <v>4.0999999999999996</v>
      </c>
      <c r="Q7" t="s">
        <v>460</v>
      </c>
      <c r="R7">
        <v>4</v>
      </c>
      <c r="S7">
        <v>3.9</v>
      </c>
      <c r="T7">
        <v>3.8</v>
      </c>
      <c r="U7">
        <v>3.6</v>
      </c>
      <c r="V7">
        <v>3.5</v>
      </c>
      <c r="W7">
        <v>3.4</v>
      </c>
    </row>
    <row r="8" spans="1:23" x14ac:dyDescent="0.15">
      <c r="I8" t="s">
        <v>465</v>
      </c>
      <c r="J8">
        <v>3.8</v>
      </c>
      <c r="K8">
        <v>3.7</v>
      </c>
      <c r="L8">
        <v>3.6</v>
      </c>
      <c r="M8">
        <v>3.5</v>
      </c>
      <c r="N8">
        <v>3.4</v>
      </c>
      <c r="O8">
        <v>3.3</v>
      </c>
      <c r="Q8" t="s">
        <v>465</v>
      </c>
      <c r="R8">
        <v>3.8</v>
      </c>
      <c r="S8">
        <v>3.7</v>
      </c>
      <c r="T8">
        <v>3.6</v>
      </c>
      <c r="U8">
        <v>3.5</v>
      </c>
      <c r="V8">
        <v>3.4</v>
      </c>
      <c r="W8">
        <v>3.3</v>
      </c>
    </row>
    <row r="26" spans="9:15" x14ac:dyDescent="0.15">
      <c r="J26">
        <v>0.6</v>
      </c>
      <c r="K26">
        <v>0.5</v>
      </c>
      <c r="L26">
        <v>0.4</v>
      </c>
      <c r="M26">
        <v>0.3</v>
      </c>
      <c r="N26">
        <v>0.2</v>
      </c>
      <c r="O26">
        <v>0.1</v>
      </c>
    </row>
    <row r="27" spans="9:15" x14ac:dyDescent="0.15">
      <c r="I27" t="s">
        <v>458</v>
      </c>
      <c r="J27">
        <v>5.0999999999999996</v>
      </c>
      <c r="K27">
        <v>5.3</v>
      </c>
      <c r="L27">
        <v>5.2</v>
      </c>
      <c r="M27">
        <v>5.2</v>
      </c>
      <c r="N27">
        <v>5.2</v>
      </c>
      <c r="O27">
        <v>5.2</v>
      </c>
    </row>
    <row r="28" spans="9:15" x14ac:dyDescent="0.15">
      <c r="I28" t="s">
        <v>459</v>
      </c>
      <c r="J28">
        <v>5</v>
      </c>
      <c r="K28">
        <v>4.8</v>
      </c>
      <c r="L28">
        <v>4.7</v>
      </c>
      <c r="M28">
        <v>4.5999999999999996</v>
      </c>
      <c r="N28">
        <v>4.5</v>
      </c>
      <c r="O28">
        <v>4.3</v>
      </c>
    </row>
    <row r="29" spans="9:15" x14ac:dyDescent="0.15">
      <c r="I29" t="s">
        <v>346</v>
      </c>
      <c r="J29">
        <v>4</v>
      </c>
      <c r="K29">
        <v>3.9</v>
      </c>
      <c r="L29">
        <v>3.8</v>
      </c>
      <c r="M29">
        <v>3.6</v>
      </c>
      <c r="N29">
        <v>3.5</v>
      </c>
      <c r="O29">
        <v>3.4</v>
      </c>
    </row>
  </sheetData>
  <phoneticPr fontId="11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C3:F6"/>
  <sheetViews>
    <sheetView zoomScale="55" zoomScaleNormal="55" workbookViewId="0">
      <selection activeCell="A17" sqref="A17:XFD17"/>
    </sheetView>
  </sheetViews>
  <sheetFormatPr defaultColWidth="8.875" defaultRowHeight="13.5" x14ac:dyDescent="0.15"/>
  <sheetData>
    <row r="3" spans="3:6" x14ac:dyDescent="0.15">
      <c r="C3">
        <v>2</v>
      </c>
      <c r="D3">
        <v>3</v>
      </c>
      <c r="E3">
        <v>4</v>
      </c>
      <c r="F3" t="s">
        <v>467</v>
      </c>
    </row>
    <row r="4" spans="3:6" x14ac:dyDescent="0.15">
      <c r="C4">
        <v>0.39</v>
      </c>
      <c r="D4">
        <v>0.41</v>
      </c>
      <c r="E4">
        <v>0.39</v>
      </c>
      <c r="F4">
        <v>0.65</v>
      </c>
    </row>
    <row r="5" spans="3:6" x14ac:dyDescent="0.15">
      <c r="C5">
        <v>0.33</v>
      </c>
      <c r="D5">
        <v>0.37</v>
      </c>
      <c r="E5">
        <v>0.34</v>
      </c>
      <c r="F5">
        <v>0.56000000000000005</v>
      </c>
    </row>
    <row r="6" spans="3:6" x14ac:dyDescent="0.15">
      <c r="C6">
        <v>0.46</v>
      </c>
      <c r="D6">
        <v>0.45</v>
      </c>
      <c r="E6">
        <v>0.42</v>
      </c>
      <c r="F6">
        <v>0.74</v>
      </c>
    </row>
  </sheetData>
  <phoneticPr fontId="11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5"/>
  <sheetViews>
    <sheetView zoomScale="55" zoomScaleNormal="55" workbookViewId="0">
      <selection activeCell="L32" sqref="L32"/>
    </sheetView>
  </sheetViews>
  <sheetFormatPr defaultColWidth="8.875" defaultRowHeight="13.5" x14ac:dyDescent="0.15"/>
  <cols>
    <col min="1" max="1" width="21.5" customWidth="1"/>
    <col min="2" max="2" width="9.375" customWidth="1"/>
    <col min="4" max="4" width="11.375" customWidth="1"/>
    <col min="7" max="7" width="10.875" customWidth="1"/>
    <col min="11" max="11" width="13.375" customWidth="1"/>
    <col min="21" max="21" width="12.375" customWidth="1"/>
  </cols>
  <sheetData>
    <row r="1" spans="1:29" x14ac:dyDescent="0.15">
      <c r="A1" t="s">
        <v>415</v>
      </c>
    </row>
    <row r="2" spans="1:29" x14ac:dyDescent="0.15">
      <c r="A2" t="s">
        <v>413</v>
      </c>
    </row>
    <row r="3" spans="1:29" x14ac:dyDescent="0.15">
      <c r="A3" t="s">
        <v>414</v>
      </c>
    </row>
    <row r="4" spans="1:29" x14ac:dyDescent="0.15">
      <c r="B4" t="s">
        <v>429</v>
      </c>
      <c r="C4" t="s">
        <v>430</v>
      </c>
      <c r="D4" t="s">
        <v>431</v>
      </c>
      <c r="E4" t="s">
        <v>435</v>
      </c>
      <c r="F4" t="s">
        <v>432</v>
      </c>
      <c r="G4" t="s">
        <v>433</v>
      </c>
      <c r="H4" t="s">
        <v>434</v>
      </c>
    </row>
    <row r="5" spans="1:29" x14ac:dyDescent="0.15">
      <c r="A5" t="s">
        <v>412</v>
      </c>
      <c r="K5" t="s">
        <v>428</v>
      </c>
      <c r="U5" t="s">
        <v>426</v>
      </c>
    </row>
    <row r="6" spans="1:29" x14ac:dyDescent="0.15">
      <c r="A6" t="s">
        <v>425</v>
      </c>
      <c r="K6" t="s">
        <v>425</v>
      </c>
      <c r="U6" t="s">
        <v>425</v>
      </c>
    </row>
    <row r="7" spans="1:29" x14ac:dyDescent="0.15">
      <c r="A7" t="s">
        <v>416</v>
      </c>
      <c r="B7" t="s">
        <v>417</v>
      </c>
      <c r="C7" t="s">
        <v>418</v>
      </c>
      <c r="D7" t="s">
        <v>419</v>
      </c>
      <c r="E7" t="s">
        <v>420</v>
      </c>
      <c r="F7" t="s">
        <v>421</v>
      </c>
      <c r="G7" t="s">
        <v>422</v>
      </c>
      <c r="H7" t="s">
        <v>423</v>
      </c>
      <c r="I7" t="s">
        <v>424</v>
      </c>
      <c r="K7" t="s">
        <v>416</v>
      </c>
      <c r="L7" t="s">
        <v>417</v>
      </c>
      <c r="M7" t="s">
        <v>418</v>
      </c>
      <c r="N7" t="s">
        <v>419</v>
      </c>
      <c r="O7" t="s">
        <v>420</v>
      </c>
      <c r="P7" t="s">
        <v>421</v>
      </c>
      <c r="Q7" t="s">
        <v>422</v>
      </c>
      <c r="R7" t="s">
        <v>423</v>
      </c>
      <c r="S7" t="s">
        <v>424</v>
      </c>
      <c r="U7" t="s">
        <v>416</v>
      </c>
      <c r="V7" t="s">
        <v>417</v>
      </c>
      <c r="W7" t="s">
        <v>418</v>
      </c>
      <c r="X7" t="s">
        <v>419</v>
      </c>
      <c r="Y7" t="s">
        <v>420</v>
      </c>
      <c r="Z7" t="s">
        <v>421</v>
      </c>
      <c r="AA7" t="s">
        <v>422</v>
      </c>
      <c r="AB7" t="s">
        <v>423</v>
      </c>
      <c r="AC7" t="s">
        <v>424</v>
      </c>
    </row>
    <row r="8" spans="1:29" x14ac:dyDescent="0.15">
      <c r="A8">
        <v>3</v>
      </c>
      <c r="B8" s="1">
        <v>15</v>
      </c>
      <c r="C8" s="1">
        <v>14.8</v>
      </c>
      <c r="D8">
        <v>6.4</v>
      </c>
      <c r="E8">
        <v>6.5</v>
      </c>
      <c r="F8" s="1">
        <v>14.8</v>
      </c>
      <c r="G8" s="1">
        <v>14.9</v>
      </c>
      <c r="H8">
        <v>5.9</v>
      </c>
      <c r="I8">
        <v>6</v>
      </c>
      <c r="K8">
        <v>3</v>
      </c>
      <c r="L8" s="1">
        <v>27.2</v>
      </c>
      <c r="M8" s="1">
        <v>27</v>
      </c>
      <c r="N8">
        <v>25.4</v>
      </c>
      <c r="O8">
        <v>25.3</v>
      </c>
      <c r="P8" s="1">
        <v>27.1</v>
      </c>
      <c r="Q8" s="1">
        <v>27.2</v>
      </c>
      <c r="R8" s="2">
        <v>24.4</v>
      </c>
      <c r="S8" s="2">
        <v>24.3</v>
      </c>
      <c r="U8">
        <v>3</v>
      </c>
      <c r="V8" s="1">
        <v>24.3</v>
      </c>
      <c r="W8" s="1">
        <v>24.8</v>
      </c>
      <c r="X8">
        <v>22.6</v>
      </c>
      <c r="Y8">
        <v>22.5</v>
      </c>
      <c r="Z8" s="1">
        <v>25</v>
      </c>
      <c r="AA8" s="1">
        <v>25.1</v>
      </c>
      <c r="AB8" s="2">
        <v>22.5</v>
      </c>
      <c r="AC8" s="2">
        <v>22.4</v>
      </c>
    </row>
    <row r="9" spans="1:29" x14ac:dyDescent="0.15">
      <c r="A9">
        <v>7</v>
      </c>
      <c r="B9" s="1">
        <v>15</v>
      </c>
      <c r="C9" s="1">
        <v>14.5</v>
      </c>
      <c r="D9">
        <v>6.5</v>
      </c>
      <c r="E9">
        <v>6</v>
      </c>
      <c r="F9" s="1">
        <v>14.7</v>
      </c>
      <c r="G9" s="1">
        <v>14.7</v>
      </c>
      <c r="H9">
        <v>5.9</v>
      </c>
      <c r="I9">
        <v>6</v>
      </c>
      <c r="K9">
        <v>7</v>
      </c>
      <c r="L9" s="1">
        <v>27</v>
      </c>
      <c r="M9" s="1">
        <v>27.1</v>
      </c>
      <c r="N9">
        <v>25.4</v>
      </c>
      <c r="O9">
        <v>25.2</v>
      </c>
      <c r="P9" s="1">
        <v>27.1</v>
      </c>
      <c r="Q9" s="1">
        <v>27.2</v>
      </c>
      <c r="R9" s="2">
        <v>24.5</v>
      </c>
      <c r="S9" s="2">
        <v>24</v>
      </c>
      <c r="U9">
        <v>7</v>
      </c>
      <c r="V9" s="1">
        <v>24.5</v>
      </c>
      <c r="W9" s="1">
        <v>24.7</v>
      </c>
      <c r="X9">
        <v>22.6</v>
      </c>
      <c r="Y9">
        <v>22.6</v>
      </c>
      <c r="Z9" s="1">
        <v>25</v>
      </c>
      <c r="AA9" s="1">
        <v>25.2</v>
      </c>
      <c r="AB9" s="2">
        <v>22.5</v>
      </c>
      <c r="AC9" s="2">
        <v>21.9</v>
      </c>
    </row>
    <row r="10" spans="1:29" x14ac:dyDescent="0.15">
      <c r="A10">
        <v>11</v>
      </c>
      <c r="B10" s="1">
        <v>6.4</v>
      </c>
      <c r="C10" s="1">
        <v>6.7</v>
      </c>
      <c r="D10">
        <v>3.6</v>
      </c>
      <c r="E10">
        <v>3.8</v>
      </c>
      <c r="F10" s="1">
        <v>6.2</v>
      </c>
      <c r="G10" s="1">
        <v>6.5</v>
      </c>
      <c r="H10">
        <v>3.1</v>
      </c>
      <c r="I10">
        <v>3.3</v>
      </c>
      <c r="K10">
        <v>11</v>
      </c>
      <c r="L10" s="1">
        <v>17.600000000000001</v>
      </c>
      <c r="M10" s="1">
        <v>17.600000000000001</v>
      </c>
      <c r="N10">
        <v>17.100000000000001</v>
      </c>
      <c r="O10">
        <v>17.5</v>
      </c>
      <c r="P10" s="1">
        <v>17.5</v>
      </c>
      <c r="Q10" s="1">
        <v>18.100000000000001</v>
      </c>
      <c r="R10" s="2">
        <v>15.7</v>
      </c>
      <c r="S10" s="2">
        <v>16.399999999999999</v>
      </c>
      <c r="U10">
        <v>11</v>
      </c>
      <c r="V10" s="1">
        <v>17.3</v>
      </c>
      <c r="W10" s="1">
        <v>17.5</v>
      </c>
      <c r="X10">
        <v>18</v>
      </c>
      <c r="Y10">
        <v>18.2</v>
      </c>
      <c r="Z10" s="1">
        <v>17.7</v>
      </c>
      <c r="AA10" s="1">
        <v>17.600000000000001</v>
      </c>
      <c r="AB10" s="2">
        <v>16.3</v>
      </c>
      <c r="AC10" s="2">
        <v>16.3</v>
      </c>
    </row>
    <row r="11" spans="1:29" x14ac:dyDescent="0.15">
      <c r="A11">
        <v>15</v>
      </c>
      <c r="B11" s="1">
        <v>6.4</v>
      </c>
      <c r="C11" s="1">
        <v>6.7</v>
      </c>
      <c r="D11">
        <v>3.6</v>
      </c>
      <c r="E11">
        <v>3.8</v>
      </c>
      <c r="F11" s="1">
        <v>6.2</v>
      </c>
      <c r="G11" s="1">
        <v>6.6</v>
      </c>
      <c r="H11">
        <v>3.1</v>
      </c>
      <c r="I11">
        <v>3.3</v>
      </c>
      <c r="K11">
        <v>15</v>
      </c>
      <c r="L11" s="1">
        <v>17.5</v>
      </c>
      <c r="M11" s="1">
        <v>17.7</v>
      </c>
      <c r="N11">
        <v>17.3</v>
      </c>
      <c r="O11">
        <v>17.899999999999999</v>
      </c>
      <c r="P11" s="1">
        <v>17.600000000000001</v>
      </c>
      <c r="Q11" s="1">
        <v>18</v>
      </c>
      <c r="R11" s="2">
        <v>16.3</v>
      </c>
      <c r="S11" s="2">
        <v>16.5</v>
      </c>
      <c r="U11">
        <v>15</v>
      </c>
      <c r="V11" s="1">
        <v>17.3</v>
      </c>
      <c r="W11" s="1">
        <v>17.399999999999999</v>
      </c>
      <c r="X11">
        <v>18.100000000000001</v>
      </c>
      <c r="Y11">
        <v>18.100000000000001</v>
      </c>
      <c r="Z11" s="1">
        <v>17.7</v>
      </c>
      <c r="AA11" s="1">
        <v>17.8</v>
      </c>
      <c r="AB11" s="2">
        <v>16.100000000000001</v>
      </c>
      <c r="AC11" s="2">
        <v>16.2</v>
      </c>
    </row>
    <row r="12" spans="1:29" x14ac:dyDescent="0.15">
      <c r="A12">
        <v>19</v>
      </c>
      <c r="B12" s="1">
        <v>6.2</v>
      </c>
      <c r="C12" s="1">
        <v>6.6</v>
      </c>
      <c r="D12">
        <v>3.5</v>
      </c>
      <c r="E12">
        <v>3.6</v>
      </c>
      <c r="F12" s="1">
        <v>6.1</v>
      </c>
      <c r="G12" s="1">
        <v>6.4</v>
      </c>
      <c r="H12">
        <v>2.9</v>
      </c>
      <c r="I12">
        <v>3.1</v>
      </c>
      <c r="K12">
        <v>19</v>
      </c>
      <c r="L12" s="1">
        <v>17.399999999999999</v>
      </c>
      <c r="M12" s="1">
        <v>17.8</v>
      </c>
      <c r="N12">
        <v>17.2</v>
      </c>
      <c r="O12">
        <v>17.7</v>
      </c>
      <c r="P12" s="1">
        <v>17.7</v>
      </c>
      <c r="Q12" s="1">
        <v>18</v>
      </c>
      <c r="R12" s="2">
        <v>15.5</v>
      </c>
      <c r="S12" s="2">
        <v>15.9</v>
      </c>
      <c r="U12">
        <v>19</v>
      </c>
      <c r="V12" s="1">
        <v>17.3</v>
      </c>
      <c r="W12" s="1">
        <v>17.399999999999999</v>
      </c>
      <c r="X12">
        <v>17.7</v>
      </c>
      <c r="Y12">
        <v>18.100000000000001</v>
      </c>
      <c r="Z12" s="1">
        <v>17.600000000000001</v>
      </c>
      <c r="AA12" s="1">
        <v>17.8</v>
      </c>
      <c r="AB12" s="2">
        <v>15.8</v>
      </c>
      <c r="AC12" s="2">
        <v>16</v>
      </c>
    </row>
    <row r="13" spans="1:29" x14ac:dyDescent="0.15">
      <c r="A13">
        <v>23</v>
      </c>
      <c r="B13" s="1">
        <v>6.3</v>
      </c>
      <c r="C13" s="1">
        <v>6.5</v>
      </c>
      <c r="D13">
        <v>3.5</v>
      </c>
      <c r="E13">
        <v>3.6</v>
      </c>
      <c r="F13" s="1">
        <v>6.1</v>
      </c>
      <c r="G13" s="1">
        <v>6.3</v>
      </c>
      <c r="H13">
        <v>2.9</v>
      </c>
      <c r="I13">
        <v>3.1</v>
      </c>
      <c r="K13">
        <v>23</v>
      </c>
      <c r="L13" s="1">
        <v>17.399999999999999</v>
      </c>
      <c r="M13" s="1">
        <v>17.8</v>
      </c>
      <c r="N13">
        <v>17.2</v>
      </c>
      <c r="O13">
        <v>17.3</v>
      </c>
      <c r="P13" s="1">
        <v>17.7</v>
      </c>
      <c r="Q13" s="1">
        <v>17.8</v>
      </c>
      <c r="R13" s="2">
        <v>15.7</v>
      </c>
      <c r="S13" s="2">
        <v>15.6</v>
      </c>
      <c r="U13">
        <v>23</v>
      </c>
      <c r="V13" s="1">
        <v>17.3</v>
      </c>
      <c r="W13" s="1">
        <v>17.399999999999999</v>
      </c>
      <c r="X13">
        <v>17.7</v>
      </c>
      <c r="Y13">
        <v>18.399999999999999</v>
      </c>
      <c r="Z13" s="1">
        <v>17.600000000000001</v>
      </c>
      <c r="AA13" s="1">
        <v>17.8</v>
      </c>
      <c r="AB13" s="2">
        <v>15.9</v>
      </c>
      <c r="AC13" s="2">
        <v>15.7</v>
      </c>
    </row>
    <row r="14" spans="1:29" x14ac:dyDescent="0.15">
      <c r="A14">
        <v>27</v>
      </c>
      <c r="B14" s="1">
        <v>6.2</v>
      </c>
      <c r="C14" s="1">
        <v>6.5</v>
      </c>
      <c r="D14">
        <v>3.5</v>
      </c>
      <c r="E14">
        <v>3.6</v>
      </c>
      <c r="F14" s="1">
        <v>6.1</v>
      </c>
      <c r="G14" s="1">
        <v>6.4</v>
      </c>
      <c r="H14">
        <v>2.9</v>
      </c>
      <c r="I14">
        <v>3.1</v>
      </c>
      <c r="K14">
        <v>27</v>
      </c>
      <c r="L14" s="1">
        <v>17.399999999999999</v>
      </c>
      <c r="M14" s="1">
        <v>17.899999999999999</v>
      </c>
      <c r="N14">
        <v>17.2</v>
      </c>
      <c r="O14">
        <v>17.3</v>
      </c>
      <c r="P14" s="1">
        <v>17.600000000000001</v>
      </c>
      <c r="Q14" s="1">
        <v>17.7</v>
      </c>
      <c r="R14" s="2">
        <v>15.5</v>
      </c>
      <c r="S14" s="2">
        <v>16</v>
      </c>
      <c r="U14">
        <v>27</v>
      </c>
      <c r="V14" s="1">
        <v>17.399999999999999</v>
      </c>
      <c r="W14" s="1">
        <v>17.5</v>
      </c>
      <c r="X14">
        <v>17.600000000000001</v>
      </c>
      <c r="Y14">
        <v>18</v>
      </c>
      <c r="Z14" s="1">
        <v>17.8</v>
      </c>
      <c r="AA14" s="1">
        <v>17.7</v>
      </c>
      <c r="AB14" s="2">
        <v>15.7</v>
      </c>
      <c r="AC14" s="2">
        <v>16</v>
      </c>
    </row>
    <row r="15" spans="1:29" x14ac:dyDescent="0.15">
      <c r="A15">
        <v>31</v>
      </c>
      <c r="B15" s="1">
        <v>6.2</v>
      </c>
      <c r="C15" s="1">
        <v>6.5</v>
      </c>
      <c r="D15">
        <v>3.5</v>
      </c>
      <c r="E15">
        <v>3.6</v>
      </c>
      <c r="F15" s="1">
        <v>6</v>
      </c>
      <c r="G15" s="1">
        <v>6.4</v>
      </c>
      <c r="H15" s="2">
        <v>2.9</v>
      </c>
      <c r="I15" s="2">
        <v>3.1</v>
      </c>
      <c r="K15">
        <v>31</v>
      </c>
      <c r="L15" s="1">
        <v>17.399999999999999</v>
      </c>
      <c r="M15" s="1">
        <v>17.7</v>
      </c>
      <c r="N15">
        <v>16.5</v>
      </c>
      <c r="O15">
        <v>17.5</v>
      </c>
      <c r="P15" s="1">
        <v>17.7</v>
      </c>
      <c r="Q15" s="1">
        <v>17.8</v>
      </c>
      <c r="R15" s="2">
        <v>15.3</v>
      </c>
      <c r="S15" s="2">
        <v>16</v>
      </c>
      <c r="U15">
        <v>31</v>
      </c>
      <c r="V15" s="1">
        <v>17.3</v>
      </c>
      <c r="W15" s="1">
        <v>17.5</v>
      </c>
      <c r="X15">
        <v>17.899999999999999</v>
      </c>
      <c r="Y15">
        <v>18</v>
      </c>
      <c r="Z15" s="1">
        <v>17.600000000000001</v>
      </c>
      <c r="AA15" s="1">
        <v>17.7</v>
      </c>
      <c r="AB15" s="2">
        <v>16.100000000000001</v>
      </c>
      <c r="AC15" s="2">
        <v>16</v>
      </c>
    </row>
    <row r="16" spans="1:29" x14ac:dyDescent="0.15">
      <c r="A16" t="s">
        <v>427</v>
      </c>
      <c r="K16" t="s">
        <v>427</v>
      </c>
      <c r="U16" t="s">
        <v>427</v>
      </c>
    </row>
    <row r="17" spans="1:29" x14ac:dyDescent="0.15">
      <c r="A17" t="s">
        <v>416</v>
      </c>
      <c r="B17" t="s">
        <v>417</v>
      </c>
      <c r="C17" t="s">
        <v>418</v>
      </c>
      <c r="D17" t="s">
        <v>419</v>
      </c>
      <c r="E17" t="s">
        <v>420</v>
      </c>
      <c r="F17" t="s">
        <v>421</v>
      </c>
      <c r="G17" t="s">
        <v>422</v>
      </c>
      <c r="H17" t="s">
        <v>423</v>
      </c>
      <c r="I17" t="s">
        <v>424</v>
      </c>
      <c r="K17" t="s">
        <v>416</v>
      </c>
      <c r="L17" t="s">
        <v>417</v>
      </c>
      <c r="M17" t="s">
        <v>418</v>
      </c>
      <c r="N17" t="s">
        <v>419</v>
      </c>
      <c r="O17" t="s">
        <v>420</v>
      </c>
      <c r="P17" t="s">
        <v>421</v>
      </c>
      <c r="Q17" t="s">
        <v>422</v>
      </c>
      <c r="R17" t="s">
        <v>423</v>
      </c>
      <c r="S17" t="s">
        <v>424</v>
      </c>
      <c r="U17" t="s">
        <v>416</v>
      </c>
      <c r="V17" t="s">
        <v>417</v>
      </c>
      <c r="W17" t="s">
        <v>418</v>
      </c>
      <c r="X17" t="s">
        <v>419</v>
      </c>
      <c r="Y17" t="s">
        <v>420</v>
      </c>
      <c r="Z17" t="s">
        <v>421</v>
      </c>
      <c r="AA17" t="s">
        <v>422</v>
      </c>
      <c r="AB17" t="s">
        <v>423</v>
      </c>
      <c r="AC17" t="s">
        <v>424</v>
      </c>
    </row>
    <row r="18" spans="1:29" x14ac:dyDescent="0.15">
      <c r="A18">
        <v>3</v>
      </c>
      <c r="B18" s="1">
        <v>1.01</v>
      </c>
      <c r="C18" s="1">
        <v>1.01</v>
      </c>
      <c r="D18">
        <v>1.01</v>
      </c>
      <c r="E18">
        <v>1.01</v>
      </c>
      <c r="F18" s="1">
        <v>1.01</v>
      </c>
      <c r="G18" s="1">
        <v>1.01</v>
      </c>
      <c r="H18">
        <v>1.01</v>
      </c>
      <c r="I18">
        <v>1.01</v>
      </c>
      <c r="K18">
        <v>3</v>
      </c>
      <c r="L18" s="1">
        <v>1</v>
      </c>
      <c r="M18" s="1">
        <v>1</v>
      </c>
      <c r="N18">
        <v>1</v>
      </c>
      <c r="O18">
        <v>1</v>
      </c>
      <c r="P18" s="1">
        <v>1</v>
      </c>
      <c r="Q18" s="1">
        <v>1</v>
      </c>
      <c r="R18" s="2">
        <v>1</v>
      </c>
      <c r="S18" s="2">
        <v>1</v>
      </c>
      <c r="U18">
        <v>3</v>
      </c>
      <c r="V18" s="1">
        <v>1.04</v>
      </c>
      <c r="W18" s="1">
        <v>1.02</v>
      </c>
      <c r="X18">
        <v>1.04</v>
      </c>
      <c r="Y18">
        <v>1.04</v>
      </c>
      <c r="Z18" s="1">
        <v>1.03</v>
      </c>
      <c r="AA18" s="1">
        <v>1.02</v>
      </c>
      <c r="AB18" s="2">
        <v>1.03</v>
      </c>
      <c r="AC18" s="2">
        <v>1.02</v>
      </c>
    </row>
    <row r="19" spans="1:29" x14ac:dyDescent="0.15">
      <c r="A19">
        <v>7</v>
      </c>
      <c r="B19" s="1">
        <v>1.01</v>
      </c>
      <c r="C19" s="1">
        <v>1.01</v>
      </c>
      <c r="D19">
        <v>1.01</v>
      </c>
      <c r="E19">
        <v>1.01</v>
      </c>
      <c r="F19" s="1">
        <v>1.01</v>
      </c>
      <c r="G19" s="1">
        <v>1.01</v>
      </c>
      <c r="H19">
        <v>1.01</v>
      </c>
      <c r="I19">
        <v>1.01</v>
      </c>
      <c r="K19">
        <v>7</v>
      </c>
      <c r="L19" s="1">
        <v>1</v>
      </c>
      <c r="M19" s="1">
        <v>1</v>
      </c>
      <c r="N19">
        <v>1</v>
      </c>
      <c r="O19">
        <v>1</v>
      </c>
      <c r="P19" s="1">
        <v>1</v>
      </c>
      <c r="Q19" s="1">
        <v>1</v>
      </c>
      <c r="R19" s="2">
        <v>1</v>
      </c>
      <c r="S19" s="2">
        <v>1</v>
      </c>
      <c r="U19">
        <v>7</v>
      </c>
      <c r="V19" s="1">
        <v>1.04</v>
      </c>
      <c r="W19" s="1">
        <v>1.03</v>
      </c>
      <c r="X19">
        <v>1.04</v>
      </c>
      <c r="Y19">
        <v>1.04</v>
      </c>
      <c r="Z19" s="1">
        <v>1.03</v>
      </c>
      <c r="AA19" s="1">
        <v>1.02</v>
      </c>
      <c r="AB19" s="2">
        <v>1.02</v>
      </c>
      <c r="AC19" s="2">
        <v>1.02</v>
      </c>
    </row>
    <row r="20" spans="1:29" x14ac:dyDescent="0.15">
      <c r="A20">
        <v>11</v>
      </c>
      <c r="B20" s="1">
        <v>1.63</v>
      </c>
      <c r="C20" s="1">
        <v>1.61</v>
      </c>
      <c r="D20">
        <v>1.25</v>
      </c>
      <c r="E20">
        <v>1.24</v>
      </c>
      <c r="F20" s="1">
        <v>1.6</v>
      </c>
      <c r="G20" s="1">
        <v>1.6</v>
      </c>
      <c r="H20">
        <v>1.23</v>
      </c>
      <c r="I20">
        <v>1.23</v>
      </c>
      <c r="K20">
        <v>11</v>
      </c>
      <c r="L20" s="1">
        <v>1.62</v>
      </c>
      <c r="M20" s="1">
        <v>1.61</v>
      </c>
      <c r="N20">
        <v>1.25</v>
      </c>
      <c r="O20">
        <v>1.24</v>
      </c>
      <c r="P20" s="1">
        <v>1.6</v>
      </c>
      <c r="Q20" s="1">
        <v>1.6</v>
      </c>
      <c r="R20" s="2">
        <v>1.24</v>
      </c>
      <c r="S20" s="2">
        <v>1.24</v>
      </c>
      <c r="U20">
        <v>11</v>
      </c>
      <c r="V20" s="1">
        <v>1.62</v>
      </c>
      <c r="W20" s="1">
        <v>1.61</v>
      </c>
      <c r="X20">
        <v>1.26</v>
      </c>
      <c r="Y20">
        <v>1.25</v>
      </c>
      <c r="Z20" s="1">
        <v>1.59</v>
      </c>
      <c r="AA20" s="1">
        <v>1.59</v>
      </c>
      <c r="AB20" s="2">
        <v>1.23</v>
      </c>
      <c r="AC20" s="2">
        <v>1.23</v>
      </c>
    </row>
    <row r="21" spans="1:29" x14ac:dyDescent="0.15">
      <c r="A21">
        <v>15</v>
      </c>
      <c r="B21" s="1">
        <v>1.63</v>
      </c>
      <c r="C21" s="1">
        <v>1.62</v>
      </c>
      <c r="D21">
        <v>1.25</v>
      </c>
      <c r="E21">
        <v>1.24</v>
      </c>
      <c r="F21" s="1">
        <v>1.6</v>
      </c>
      <c r="G21" s="1">
        <v>1.6</v>
      </c>
      <c r="H21">
        <v>1.23</v>
      </c>
      <c r="I21">
        <v>1.23</v>
      </c>
      <c r="K21">
        <v>15</v>
      </c>
      <c r="L21" s="1">
        <v>1.63</v>
      </c>
      <c r="M21" s="1">
        <v>1.61</v>
      </c>
      <c r="N21">
        <v>1.25</v>
      </c>
      <c r="O21">
        <v>1.24</v>
      </c>
      <c r="P21" s="1">
        <v>1.6</v>
      </c>
      <c r="Q21" s="1">
        <v>1.6</v>
      </c>
      <c r="R21" s="2">
        <v>1.24</v>
      </c>
      <c r="S21" s="2">
        <v>1.23</v>
      </c>
      <c r="U21">
        <v>15</v>
      </c>
      <c r="V21" s="1">
        <v>1.62</v>
      </c>
      <c r="W21" s="1">
        <v>1.61</v>
      </c>
      <c r="X21">
        <v>1.26</v>
      </c>
      <c r="Y21">
        <v>1.25</v>
      </c>
      <c r="Z21" s="1">
        <v>1.59</v>
      </c>
      <c r="AA21" s="1">
        <v>1.59</v>
      </c>
      <c r="AB21" s="2">
        <v>1.23</v>
      </c>
      <c r="AC21" s="2">
        <v>1.23</v>
      </c>
    </row>
    <row r="22" spans="1:29" x14ac:dyDescent="0.15">
      <c r="A22">
        <v>19</v>
      </c>
      <c r="B22" s="1">
        <v>1.63</v>
      </c>
      <c r="C22" s="1">
        <v>1.62</v>
      </c>
      <c r="D22">
        <v>1.25</v>
      </c>
      <c r="E22">
        <v>1.24</v>
      </c>
      <c r="F22" s="1">
        <v>1.6</v>
      </c>
      <c r="G22" s="1">
        <v>1.6</v>
      </c>
      <c r="H22">
        <v>1.23</v>
      </c>
      <c r="I22">
        <v>1.23</v>
      </c>
      <c r="K22">
        <v>19</v>
      </c>
      <c r="L22" s="1">
        <v>1.63</v>
      </c>
      <c r="M22" s="1">
        <v>1.62</v>
      </c>
      <c r="N22">
        <v>1.25</v>
      </c>
      <c r="O22">
        <v>1.25</v>
      </c>
      <c r="P22" s="1">
        <v>1.6</v>
      </c>
      <c r="Q22" s="1">
        <v>1.6</v>
      </c>
      <c r="R22" s="2">
        <v>1.24</v>
      </c>
      <c r="S22" s="2">
        <v>1.24</v>
      </c>
      <c r="U22">
        <v>19</v>
      </c>
      <c r="V22" s="1">
        <v>1.62</v>
      </c>
      <c r="W22" s="1">
        <v>1.61</v>
      </c>
      <c r="X22">
        <v>1.26</v>
      </c>
      <c r="Y22">
        <v>1.25</v>
      </c>
      <c r="Z22" s="1">
        <v>1.59</v>
      </c>
      <c r="AA22" s="1">
        <v>1.59</v>
      </c>
      <c r="AB22" s="2">
        <v>1.23</v>
      </c>
      <c r="AC22" s="2">
        <v>1.23</v>
      </c>
    </row>
    <row r="23" spans="1:29" x14ac:dyDescent="0.15">
      <c r="A23">
        <v>23</v>
      </c>
      <c r="B23" s="1">
        <v>1.63</v>
      </c>
      <c r="C23" s="1">
        <v>1.62</v>
      </c>
      <c r="D23">
        <v>1.25</v>
      </c>
      <c r="E23">
        <v>1.24</v>
      </c>
      <c r="F23" s="1">
        <v>1.6</v>
      </c>
      <c r="G23" s="1">
        <v>1.6</v>
      </c>
      <c r="H23">
        <v>1.23</v>
      </c>
      <c r="I23">
        <v>1.23</v>
      </c>
      <c r="K23">
        <v>23</v>
      </c>
      <c r="L23" s="1">
        <v>1.63</v>
      </c>
      <c r="M23" s="1">
        <v>1.62</v>
      </c>
      <c r="N23">
        <v>1.25</v>
      </c>
      <c r="O23">
        <v>1.24</v>
      </c>
      <c r="P23" s="1">
        <v>1.6</v>
      </c>
      <c r="Q23" s="1">
        <v>1.6</v>
      </c>
      <c r="R23" s="2">
        <v>1.24</v>
      </c>
      <c r="S23" s="2">
        <v>1.24</v>
      </c>
      <c r="U23">
        <v>23</v>
      </c>
      <c r="V23" s="1">
        <v>1.62</v>
      </c>
      <c r="W23" s="1">
        <v>1.61</v>
      </c>
      <c r="X23">
        <v>1.25</v>
      </c>
      <c r="Y23">
        <v>1.25</v>
      </c>
      <c r="Z23" s="1">
        <v>1.59</v>
      </c>
      <c r="AA23" s="1">
        <v>1.59</v>
      </c>
      <c r="AB23" s="2">
        <v>1.23</v>
      </c>
      <c r="AC23" s="2">
        <v>1.23</v>
      </c>
    </row>
    <row r="24" spans="1:29" x14ac:dyDescent="0.15">
      <c r="A24">
        <v>27</v>
      </c>
      <c r="B24" s="1">
        <v>1.63</v>
      </c>
      <c r="C24" s="1">
        <v>1.62</v>
      </c>
      <c r="D24">
        <v>1.25</v>
      </c>
      <c r="E24">
        <v>1.24</v>
      </c>
      <c r="F24" s="1">
        <v>1.6</v>
      </c>
      <c r="G24" s="1">
        <v>1.6</v>
      </c>
      <c r="H24">
        <v>1.23</v>
      </c>
      <c r="I24">
        <v>1.23</v>
      </c>
      <c r="K24">
        <v>27</v>
      </c>
      <c r="L24" s="1">
        <v>1.63</v>
      </c>
      <c r="M24" s="1">
        <v>1.62</v>
      </c>
      <c r="N24">
        <v>1.25</v>
      </c>
      <c r="O24">
        <v>1.24</v>
      </c>
      <c r="P24" s="1">
        <v>1.6</v>
      </c>
      <c r="Q24" s="1">
        <v>1.6</v>
      </c>
      <c r="R24" s="2">
        <v>1.24</v>
      </c>
      <c r="S24" s="2">
        <v>1.24</v>
      </c>
      <c r="U24">
        <v>27</v>
      </c>
      <c r="V24" s="1">
        <v>1.62</v>
      </c>
      <c r="W24" s="1">
        <v>1.61</v>
      </c>
      <c r="X24">
        <v>1.25</v>
      </c>
      <c r="Y24">
        <v>1.25</v>
      </c>
      <c r="Z24" s="1">
        <v>1.59</v>
      </c>
      <c r="AA24" s="1">
        <v>1.59</v>
      </c>
      <c r="AB24" s="2">
        <v>1.23</v>
      </c>
      <c r="AC24" s="2">
        <v>1.23</v>
      </c>
    </row>
    <row r="25" spans="1:29" x14ac:dyDescent="0.15">
      <c r="A25">
        <v>31</v>
      </c>
      <c r="B25" s="1">
        <v>1.63</v>
      </c>
      <c r="C25" s="1">
        <v>1.62</v>
      </c>
      <c r="D25">
        <v>1.25</v>
      </c>
      <c r="E25">
        <v>1.24</v>
      </c>
      <c r="F25" s="1">
        <v>1.6</v>
      </c>
      <c r="G25" s="1">
        <v>1.6</v>
      </c>
      <c r="H25">
        <v>1.23</v>
      </c>
      <c r="I25">
        <v>1.23</v>
      </c>
      <c r="K25">
        <v>31</v>
      </c>
      <c r="L25" s="1">
        <v>1.63</v>
      </c>
      <c r="M25" s="1">
        <v>1.62</v>
      </c>
      <c r="N25">
        <v>1.25</v>
      </c>
      <c r="O25">
        <v>1.24</v>
      </c>
      <c r="P25" s="1">
        <v>1.6</v>
      </c>
      <c r="Q25" s="1">
        <v>1.6</v>
      </c>
      <c r="R25" s="2">
        <v>1.24</v>
      </c>
      <c r="S25" s="2">
        <v>1.24</v>
      </c>
      <c r="U25">
        <v>31</v>
      </c>
      <c r="V25" s="1">
        <v>1.62</v>
      </c>
      <c r="W25" s="1">
        <v>1.61</v>
      </c>
      <c r="X25">
        <v>1.26</v>
      </c>
      <c r="Y25">
        <v>1.25</v>
      </c>
      <c r="Z25" s="1">
        <v>1.59</v>
      </c>
      <c r="AA25" s="1">
        <v>1.59</v>
      </c>
      <c r="AB25" s="2">
        <v>1.23</v>
      </c>
      <c r="AC25" s="2">
        <v>1.23</v>
      </c>
    </row>
  </sheetData>
  <phoneticPr fontId="11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M62"/>
  <sheetViews>
    <sheetView tabSelected="1" topLeftCell="R1" zoomScale="53" zoomScaleNormal="53" workbookViewId="0">
      <selection activeCell="AF20" sqref="AF20"/>
    </sheetView>
  </sheetViews>
  <sheetFormatPr defaultColWidth="8.875" defaultRowHeight="13.5" x14ac:dyDescent="0.15"/>
  <sheetData>
    <row r="3" spans="2:65" x14ac:dyDescent="0.15"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  <c r="V3">
        <v>20</v>
      </c>
      <c r="W3">
        <v>21</v>
      </c>
      <c r="X3">
        <v>22</v>
      </c>
      <c r="Y3">
        <v>23</v>
      </c>
      <c r="Z3">
        <v>24</v>
      </c>
      <c r="AA3">
        <v>25</v>
      </c>
      <c r="AB3">
        <v>26</v>
      </c>
      <c r="AC3">
        <v>27</v>
      </c>
      <c r="AD3">
        <v>28</v>
      </c>
      <c r="AE3">
        <v>29</v>
      </c>
      <c r="AF3">
        <v>30</v>
      </c>
      <c r="AG3">
        <v>31</v>
      </c>
    </row>
    <row r="4" spans="2:65" x14ac:dyDescent="0.15">
      <c r="B4" t="s">
        <v>6</v>
      </c>
      <c r="C4">
        <v>9.5500000000000007</v>
      </c>
      <c r="D4">
        <v>9.4</v>
      </c>
      <c r="E4">
        <v>9.3000000000000007</v>
      </c>
      <c r="F4">
        <v>9</v>
      </c>
      <c r="G4">
        <v>8.6999999999999993</v>
      </c>
      <c r="H4">
        <v>8.6</v>
      </c>
      <c r="I4">
        <v>8.4</v>
      </c>
      <c r="J4">
        <v>8.1999999999999993</v>
      </c>
      <c r="K4">
        <v>7.8</v>
      </c>
      <c r="L4">
        <v>7.4</v>
      </c>
      <c r="M4">
        <v>7.4</v>
      </c>
      <c r="N4">
        <v>7.1</v>
      </c>
      <c r="O4">
        <v>7.1</v>
      </c>
      <c r="P4">
        <v>7.1</v>
      </c>
      <c r="Q4">
        <v>7.1</v>
      </c>
      <c r="R4">
        <v>6.4</v>
      </c>
      <c r="S4">
        <v>6.4</v>
      </c>
      <c r="T4">
        <v>6.4</v>
      </c>
      <c r="U4">
        <v>6.4</v>
      </c>
      <c r="V4">
        <v>6.4</v>
      </c>
      <c r="W4">
        <v>5.5</v>
      </c>
      <c r="X4">
        <v>5.5</v>
      </c>
      <c r="Y4">
        <v>5.5</v>
      </c>
      <c r="Z4">
        <v>5.5</v>
      </c>
      <c r="AA4">
        <v>5.5</v>
      </c>
      <c r="AB4">
        <v>5.5</v>
      </c>
      <c r="AC4">
        <v>5.5</v>
      </c>
      <c r="AD4">
        <v>5.5</v>
      </c>
      <c r="AE4">
        <v>5.5</v>
      </c>
      <c r="AF4">
        <v>5.5</v>
      </c>
      <c r="AG4">
        <v>5.5</v>
      </c>
      <c r="AU4">
        <f>ROUND(X4*X3/8,2)</f>
        <v>15.13</v>
      </c>
    </row>
    <row r="5" spans="2:65" x14ac:dyDescent="0.15">
      <c r="B5" t="s">
        <v>7</v>
      </c>
      <c r="C5">
        <v>7.3</v>
      </c>
      <c r="D5">
        <v>7.1</v>
      </c>
      <c r="E5">
        <v>6.9</v>
      </c>
      <c r="F5">
        <v>6.6</v>
      </c>
      <c r="G5">
        <v>6.4</v>
      </c>
      <c r="H5">
        <v>6.4</v>
      </c>
      <c r="I5">
        <v>6.3</v>
      </c>
      <c r="J5">
        <v>6.1</v>
      </c>
      <c r="K5">
        <v>5.7</v>
      </c>
      <c r="L5">
        <v>5.6</v>
      </c>
      <c r="M5">
        <v>5.6</v>
      </c>
      <c r="N5">
        <v>5.3</v>
      </c>
      <c r="O5">
        <v>5.3</v>
      </c>
      <c r="P5">
        <v>5.3</v>
      </c>
      <c r="Q5">
        <v>5.3</v>
      </c>
      <c r="R5">
        <v>4.8</v>
      </c>
      <c r="S5">
        <v>4.8</v>
      </c>
      <c r="T5">
        <v>4.8</v>
      </c>
      <c r="U5">
        <v>4.8</v>
      </c>
      <c r="V5">
        <v>4.8</v>
      </c>
      <c r="W5">
        <v>4.0999999999999996</v>
      </c>
      <c r="X5">
        <v>4.0999999999999996</v>
      </c>
      <c r="Y5">
        <v>4.0999999999999996</v>
      </c>
      <c r="Z5">
        <v>4.0999999999999996</v>
      </c>
      <c r="AA5">
        <v>4.0999999999999996</v>
      </c>
      <c r="AB5">
        <v>4.0999999999999996</v>
      </c>
      <c r="AC5">
        <v>4.0999999999999996</v>
      </c>
      <c r="AD5">
        <v>4.0999999999999996</v>
      </c>
      <c r="AE5">
        <v>4.0999999999999996</v>
      </c>
      <c r="AF5">
        <v>4.0999999999999996</v>
      </c>
      <c r="AG5">
        <v>4.0999999999999996</v>
      </c>
    </row>
    <row r="7" spans="2:65" x14ac:dyDescent="0.15">
      <c r="AI7">
        <v>1</v>
      </c>
      <c r="AJ7">
        <v>2</v>
      </c>
      <c r="AK7">
        <v>3</v>
      </c>
      <c r="AL7">
        <v>4</v>
      </c>
      <c r="AM7">
        <v>5</v>
      </c>
      <c r="AN7">
        <v>6</v>
      </c>
      <c r="AO7">
        <v>7</v>
      </c>
      <c r="AP7">
        <v>8</v>
      </c>
      <c r="AQ7">
        <v>9</v>
      </c>
      <c r="AR7">
        <v>10</v>
      </c>
      <c r="AS7">
        <v>11</v>
      </c>
      <c r="AT7">
        <v>12</v>
      </c>
      <c r="AU7">
        <v>13</v>
      </c>
      <c r="AV7">
        <v>14</v>
      </c>
      <c r="AW7">
        <v>15</v>
      </c>
      <c r="AX7">
        <v>16</v>
      </c>
      <c r="AY7">
        <v>17</v>
      </c>
      <c r="AZ7">
        <v>18</v>
      </c>
      <c r="BA7">
        <v>19</v>
      </c>
      <c r="BB7">
        <v>20</v>
      </c>
      <c r="BC7">
        <v>21</v>
      </c>
      <c r="BD7">
        <v>22</v>
      </c>
      <c r="BE7">
        <v>23</v>
      </c>
      <c r="BF7">
        <v>24</v>
      </c>
      <c r="BG7">
        <v>25</v>
      </c>
      <c r="BH7">
        <v>26</v>
      </c>
      <c r="BI7">
        <v>27</v>
      </c>
      <c r="BJ7">
        <v>28</v>
      </c>
      <c r="BK7">
        <v>29</v>
      </c>
      <c r="BL7">
        <v>30</v>
      </c>
      <c r="BM7">
        <v>31</v>
      </c>
    </row>
    <row r="8" spans="2:65" x14ac:dyDescent="0.15">
      <c r="AH8" t="s">
        <v>6</v>
      </c>
      <c r="AI8">
        <f>ROUND(C4*8*C3/(AI7+1),2)</f>
        <v>38.200000000000003</v>
      </c>
      <c r="AJ8">
        <f t="shared" ref="AJ8:BM8" si="0">ROUND(D4*8*D3/(AJ7+1),2)</f>
        <v>50.13</v>
      </c>
      <c r="AK8">
        <f t="shared" si="0"/>
        <v>55.8</v>
      </c>
      <c r="AL8">
        <f t="shared" si="0"/>
        <v>57.6</v>
      </c>
      <c r="AM8">
        <f t="shared" si="0"/>
        <v>58</v>
      </c>
      <c r="AN8">
        <f t="shared" si="0"/>
        <v>58.97</v>
      </c>
      <c r="AO8">
        <f t="shared" si="0"/>
        <v>58.8</v>
      </c>
      <c r="AP8">
        <f t="shared" si="0"/>
        <v>58.31</v>
      </c>
      <c r="AQ8">
        <f t="shared" si="0"/>
        <v>56.16</v>
      </c>
      <c r="AR8">
        <f t="shared" si="0"/>
        <v>53.82</v>
      </c>
      <c r="AS8">
        <f t="shared" si="0"/>
        <v>54.27</v>
      </c>
      <c r="AT8">
        <f t="shared" si="0"/>
        <v>52.43</v>
      </c>
      <c r="AU8">
        <f t="shared" si="0"/>
        <v>52.74</v>
      </c>
      <c r="AV8">
        <f t="shared" si="0"/>
        <v>53.01</v>
      </c>
      <c r="AW8">
        <f t="shared" si="0"/>
        <v>53.25</v>
      </c>
      <c r="AX8">
        <f t="shared" si="0"/>
        <v>48.19</v>
      </c>
      <c r="AY8">
        <f t="shared" si="0"/>
        <v>48.36</v>
      </c>
      <c r="AZ8">
        <f t="shared" si="0"/>
        <v>48.51</v>
      </c>
      <c r="BA8">
        <f t="shared" si="0"/>
        <v>48.64</v>
      </c>
      <c r="BB8">
        <f t="shared" si="0"/>
        <v>48.76</v>
      </c>
      <c r="BC8">
        <f t="shared" si="0"/>
        <v>42</v>
      </c>
      <c r="BD8">
        <f t="shared" si="0"/>
        <v>42.09</v>
      </c>
      <c r="BE8">
        <f t="shared" si="0"/>
        <v>42.17</v>
      </c>
      <c r="BF8">
        <f t="shared" si="0"/>
        <v>42.24</v>
      </c>
      <c r="BG8">
        <f t="shared" si="0"/>
        <v>42.31</v>
      </c>
      <c r="BH8">
        <f t="shared" si="0"/>
        <v>42.37</v>
      </c>
      <c r="BI8">
        <f t="shared" si="0"/>
        <v>42.43</v>
      </c>
      <c r="BJ8">
        <f t="shared" si="0"/>
        <v>42.48</v>
      </c>
      <c r="BK8">
        <f t="shared" si="0"/>
        <v>42.53</v>
      </c>
      <c r="BL8">
        <f t="shared" si="0"/>
        <v>42.58</v>
      </c>
      <c r="BM8">
        <f t="shared" si="0"/>
        <v>42.63</v>
      </c>
    </row>
    <row r="9" spans="2:65" x14ac:dyDescent="0.15">
      <c r="F9" t="s">
        <v>238</v>
      </c>
      <c r="J9" t="s">
        <v>238</v>
      </c>
      <c r="AH9" t="s">
        <v>7</v>
      </c>
      <c r="AI9">
        <f t="shared" ref="AI9:BC9" si="1">ROUND(C5*C3/8,2)</f>
        <v>0.91</v>
      </c>
      <c r="AJ9">
        <f t="shared" si="1"/>
        <v>1.78</v>
      </c>
      <c r="AK9">
        <f t="shared" si="1"/>
        <v>2.59</v>
      </c>
      <c r="AL9">
        <f t="shared" si="1"/>
        <v>3.3</v>
      </c>
      <c r="AM9">
        <f t="shared" si="1"/>
        <v>4</v>
      </c>
      <c r="AN9">
        <f t="shared" si="1"/>
        <v>4.8</v>
      </c>
      <c r="AO9">
        <f t="shared" si="1"/>
        <v>5.51</v>
      </c>
      <c r="AP9">
        <f t="shared" si="1"/>
        <v>6.1</v>
      </c>
      <c r="AQ9">
        <f t="shared" si="1"/>
        <v>6.41</v>
      </c>
      <c r="AR9">
        <f t="shared" si="1"/>
        <v>7</v>
      </c>
      <c r="AS9">
        <f t="shared" si="1"/>
        <v>7.7</v>
      </c>
      <c r="AT9">
        <f t="shared" si="1"/>
        <v>7.95</v>
      </c>
      <c r="AU9">
        <f t="shared" si="1"/>
        <v>8.61</v>
      </c>
      <c r="AV9">
        <f t="shared" si="1"/>
        <v>9.2799999999999994</v>
      </c>
      <c r="AW9">
        <f t="shared" si="1"/>
        <v>9.94</v>
      </c>
      <c r="AX9">
        <f t="shared" si="1"/>
        <v>9.6</v>
      </c>
      <c r="AY9">
        <f t="shared" si="1"/>
        <v>10.199999999999999</v>
      </c>
      <c r="AZ9">
        <f t="shared" si="1"/>
        <v>10.8</v>
      </c>
      <c r="BA9">
        <f t="shared" si="1"/>
        <v>11.4</v>
      </c>
      <c r="BB9">
        <f t="shared" si="1"/>
        <v>12</v>
      </c>
      <c r="BC9">
        <f t="shared" si="1"/>
        <v>10.76</v>
      </c>
      <c r="BD9">
        <f t="shared" ref="BD9:BM9" si="2">ROUND(X5*X3/8,2)</f>
        <v>11.28</v>
      </c>
      <c r="BE9">
        <f t="shared" si="2"/>
        <v>11.79</v>
      </c>
      <c r="BF9">
        <f t="shared" si="2"/>
        <v>12.3</v>
      </c>
      <c r="BG9">
        <f t="shared" si="2"/>
        <v>12.81</v>
      </c>
      <c r="BH9">
        <f t="shared" si="2"/>
        <v>13.33</v>
      </c>
      <c r="BI9">
        <f t="shared" si="2"/>
        <v>13.84</v>
      </c>
      <c r="BJ9">
        <f t="shared" si="2"/>
        <v>14.35</v>
      </c>
      <c r="BK9">
        <f t="shared" si="2"/>
        <v>14.86</v>
      </c>
      <c r="BL9">
        <f t="shared" si="2"/>
        <v>15.38</v>
      </c>
      <c r="BM9">
        <f t="shared" si="2"/>
        <v>15.89</v>
      </c>
    </row>
    <row r="10" spans="2:65" x14ac:dyDescent="0.15">
      <c r="F10" t="s">
        <v>6</v>
      </c>
      <c r="J10" t="s">
        <v>7</v>
      </c>
    </row>
    <row r="11" spans="2:65" x14ac:dyDescent="0.15">
      <c r="F11" t="s">
        <v>8</v>
      </c>
      <c r="J11" t="s">
        <v>27</v>
      </c>
    </row>
    <row r="12" spans="2:65" x14ac:dyDescent="0.15">
      <c r="F12" t="s">
        <v>9</v>
      </c>
      <c r="J12" t="s">
        <v>28</v>
      </c>
    </row>
    <row r="13" spans="2:65" x14ac:dyDescent="0.15">
      <c r="F13" t="s">
        <v>10</v>
      </c>
      <c r="J13" t="s">
        <v>29</v>
      </c>
      <c r="AH13">
        <f>FLOOR(5/2,1)</f>
        <v>2</v>
      </c>
    </row>
    <row r="14" spans="2:65" x14ac:dyDescent="0.15">
      <c r="F14" t="s">
        <v>11</v>
      </c>
      <c r="J14" t="s">
        <v>30</v>
      </c>
    </row>
    <row r="15" spans="2:65" x14ac:dyDescent="0.15">
      <c r="F15" t="s">
        <v>12</v>
      </c>
      <c r="J15" t="s">
        <v>31</v>
      </c>
    </row>
    <row r="16" spans="2:65" x14ac:dyDescent="0.15">
      <c r="F16" t="s">
        <v>13</v>
      </c>
      <c r="J16" t="s">
        <v>32</v>
      </c>
    </row>
    <row r="17" spans="2:34" x14ac:dyDescent="0.15">
      <c r="F17" t="s">
        <v>14</v>
      </c>
      <c r="J17" t="s">
        <v>33</v>
      </c>
    </row>
    <row r="18" spans="2:34" x14ac:dyDescent="0.15">
      <c r="F18" t="s">
        <v>15</v>
      </c>
      <c r="J18" t="s">
        <v>34</v>
      </c>
    </row>
    <row r="19" spans="2:34" x14ac:dyDescent="0.15">
      <c r="F19" t="s">
        <v>16</v>
      </c>
      <c r="J19" t="s">
        <v>35</v>
      </c>
    </row>
    <row r="20" spans="2:34" x14ac:dyDescent="0.15">
      <c r="F20" t="s">
        <v>17</v>
      </c>
      <c r="J20" t="s">
        <v>36</v>
      </c>
    </row>
    <row r="21" spans="2:34" x14ac:dyDescent="0.15">
      <c r="F21" t="s">
        <v>18</v>
      </c>
      <c r="J21" t="s">
        <v>37</v>
      </c>
    </row>
    <row r="22" spans="2:34" x14ac:dyDescent="0.15">
      <c r="F22" t="s">
        <v>19</v>
      </c>
      <c r="J22" t="s">
        <v>38</v>
      </c>
    </row>
    <row r="23" spans="2:34" x14ac:dyDescent="0.15">
      <c r="F23" t="s">
        <v>20</v>
      </c>
      <c r="J23" t="s">
        <v>39</v>
      </c>
    </row>
    <row r="24" spans="2:34" x14ac:dyDescent="0.15">
      <c r="F24" t="s">
        <v>21</v>
      </c>
      <c r="J24" t="s">
        <v>40</v>
      </c>
    </row>
    <row r="25" spans="2:34" x14ac:dyDescent="0.15">
      <c r="F25" t="s">
        <v>22</v>
      </c>
      <c r="J25" t="s">
        <v>41</v>
      </c>
    </row>
    <row r="26" spans="2:34" x14ac:dyDescent="0.15">
      <c r="F26" t="s">
        <v>23</v>
      </c>
      <c r="J26" t="s">
        <v>42</v>
      </c>
    </row>
    <row r="27" spans="2:34" x14ac:dyDescent="0.15">
      <c r="F27" t="s">
        <v>24</v>
      </c>
      <c r="J27" t="s">
        <v>43</v>
      </c>
    </row>
    <row r="28" spans="2:34" x14ac:dyDescent="0.15">
      <c r="F28" t="s">
        <v>25</v>
      </c>
      <c r="J28" t="s">
        <v>44</v>
      </c>
    </row>
    <row r="29" spans="2:34" x14ac:dyDescent="0.15">
      <c r="F29" t="s">
        <v>26</v>
      </c>
      <c r="J29" t="s">
        <v>45</v>
      </c>
    </row>
    <row r="30" spans="2:34" x14ac:dyDescent="0.15">
      <c r="B30" t="s">
        <v>78</v>
      </c>
      <c r="F30" t="s">
        <v>6</v>
      </c>
      <c r="J30" t="s">
        <v>6</v>
      </c>
      <c r="N30" t="s">
        <v>6</v>
      </c>
    </row>
    <row r="31" spans="2:34" x14ac:dyDescent="0.15">
      <c r="B31" t="s">
        <v>77</v>
      </c>
      <c r="F31" t="s">
        <v>77</v>
      </c>
      <c r="J31" t="s">
        <v>110</v>
      </c>
      <c r="N31" t="s">
        <v>142</v>
      </c>
      <c r="R31" t="s">
        <v>174</v>
      </c>
      <c r="V31" t="s">
        <v>206</v>
      </c>
      <c r="Z31" t="s">
        <v>239</v>
      </c>
      <c r="AD31" t="s">
        <v>271</v>
      </c>
      <c r="AH31" t="s">
        <v>303</v>
      </c>
    </row>
    <row r="32" spans="2:34" x14ac:dyDescent="0.15">
      <c r="B32" t="s">
        <v>46</v>
      </c>
      <c r="F32" t="s">
        <v>79</v>
      </c>
      <c r="J32" t="s">
        <v>111</v>
      </c>
      <c r="N32" t="s">
        <v>143</v>
      </c>
      <c r="R32" t="s">
        <v>175</v>
      </c>
      <c r="V32" t="s">
        <v>207</v>
      </c>
      <c r="Z32" t="s">
        <v>240</v>
      </c>
      <c r="AD32" t="s">
        <v>272</v>
      </c>
      <c r="AH32" t="s">
        <v>304</v>
      </c>
    </row>
    <row r="33" spans="2:34" x14ac:dyDescent="0.15">
      <c r="B33" t="s">
        <v>47</v>
      </c>
      <c r="F33" t="s">
        <v>80</v>
      </c>
      <c r="J33" t="s">
        <v>112</v>
      </c>
      <c r="N33" t="s">
        <v>144</v>
      </c>
      <c r="R33" t="s">
        <v>176</v>
      </c>
      <c r="V33" t="s">
        <v>208</v>
      </c>
      <c r="Z33" t="s">
        <v>241</v>
      </c>
      <c r="AD33" t="s">
        <v>273</v>
      </c>
      <c r="AH33" t="s">
        <v>305</v>
      </c>
    </row>
    <row r="34" spans="2:34" x14ac:dyDescent="0.15">
      <c r="B34" t="s">
        <v>48</v>
      </c>
      <c r="F34" t="s">
        <v>81</v>
      </c>
      <c r="J34" t="s">
        <v>113</v>
      </c>
      <c r="N34" t="s">
        <v>145</v>
      </c>
      <c r="R34" t="s">
        <v>177</v>
      </c>
      <c r="V34" t="s">
        <v>209</v>
      </c>
      <c r="Z34" t="s">
        <v>242</v>
      </c>
      <c r="AD34" t="s">
        <v>274</v>
      </c>
      <c r="AH34" t="s">
        <v>306</v>
      </c>
    </row>
    <row r="35" spans="2:34" x14ac:dyDescent="0.15">
      <c r="B35" t="s">
        <v>49</v>
      </c>
      <c r="F35" t="s">
        <v>82</v>
      </c>
      <c r="J35" t="s">
        <v>114</v>
      </c>
      <c r="N35" t="s">
        <v>146</v>
      </c>
      <c r="R35" t="s">
        <v>178</v>
      </c>
      <c r="V35" t="s">
        <v>210</v>
      </c>
      <c r="Z35" t="s">
        <v>243</v>
      </c>
      <c r="AD35" t="s">
        <v>275</v>
      </c>
      <c r="AH35" t="s">
        <v>307</v>
      </c>
    </row>
    <row r="36" spans="2:34" x14ac:dyDescent="0.15">
      <c r="B36" t="s">
        <v>50</v>
      </c>
      <c r="F36" t="s">
        <v>83</v>
      </c>
      <c r="J36" t="s">
        <v>115</v>
      </c>
      <c r="N36" t="s">
        <v>147</v>
      </c>
      <c r="R36" t="s">
        <v>179</v>
      </c>
      <c r="V36" t="s">
        <v>211</v>
      </c>
      <c r="Z36" t="s">
        <v>244</v>
      </c>
      <c r="AD36" t="s">
        <v>276</v>
      </c>
      <c r="AH36" t="s">
        <v>308</v>
      </c>
    </row>
    <row r="37" spans="2:34" x14ac:dyDescent="0.15">
      <c r="B37" t="s">
        <v>51</v>
      </c>
      <c r="F37" t="s">
        <v>84</v>
      </c>
      <c r="J37" t="s">
        <v>116</v>
      </c>
      <c r="N37" t="s">
        <v>148</v>
      </c>
      <c r="R37" t="s">
        <v>180</v>
      </c>
      <c r="V37" t="s">
        <v>212</v>
      </c>
      <c r="Z37" t="s">
        <v>245</v>
      </c>
      <c r="AD37" t="s">
        <v>277</v>
      </c>
      <c r="AH37" t="s">
        <v>309</v>
      </c>
    </row>
    <row r="38" spans="2:34" x14ac:dyDescent="0.15">
      <c r="B38" t="s">
        <v>52</v>
      </c>
      <c r="F38" t="s">
        <v>85</v>
      </c>
      <c r="J38" t="s">
        <v>117</v>
      </c>
      <c r="N38" t="s">
        <v>149</v>
      </c>
      <c r="R38" t="s">
        <v>181</v>
      </c>
      <c r="V38" t="s">
        <v>213</v>
      </c>
      <c r="Z38" t="s">
        <v>246</v>
      </c>
      <c r="AD38" t="s">
        <v>278</v>
      </c>
      <c r="AH38" t="s">
        <v>310</v>
      </c>
    </row>
    <row r="39" spans="2:34" x14ac:dyDescent="0.15">
      <c r="B39" t="s">
        <v>53</v>
      </c>
      <c r="F39" t="s">
        <v>86</v>
      </c>
      <c r="J39" t="s">
        <v>118</v>
      </c>
      <c r="N39" t="s">
        <v>150</v>
      </c>
      <c r="R39" t="s">
        <v>182</v>
      </c>
      <c r="V39" t="s">
        <v>214</v>
      </c>
      <c r="Z39" t="s">
        <v>247</v>
      </c>
      <c r="AD39" t="s">
        <v>279</v>
      </c>
      <c r="AH39" t="s">
        <v>311</v>
      </c>
    </row>
    <row r="40" spans="2:34" x14ac:dyDescent="0.15">
      <c r="B40" t="s">
        <v>54</v>
      </c>
      <c r="F40" t="s">
        <v>87</v>
      </c>
      <c r="J40" t="s">
        <v>119</v>
      </c>
      <c r="N40" t="s">
        <v>151</v>
      </c>
      <c r="R40" t="s">
        <v>183</v>
      </c>
      <c r="V40" t="s">
        <v>215</v>
      </c>
      <c r="Z40" t="s">
        <v>248</v>
      </c>
      <c r="AD40" t="s">
        <v>280</v>
      </c>
      <c r="AH40" t="s">
        <v>312</v>
      </c>
    </row>
    <row r="41" spans="2:34" x14ac:dyDescent="0.15">
      <c r="B41" t="s">
        <v>55</v>
      </c>
      <c r="F41" t="s">
        <v>88</v>
      </c>
      <c r="J41" t="s">
        <v>120</v>
      </c>
      <c r="N41" t="s">
        <v>152</v>
      </c>
      <c r="R41" t="s">
        <v>184</v>
      </c>
      <c r="V41" t="s">
        <v>216</v>
      </c>
      <c r="Z41" t="s">
        <v>249</v>
      </c>
      <c r="AD41" t="s">
        <v>281</v>
      </c>
      <c r="AH41" t="s">
        <v>313</v>
      </c>
    </row>
    <row r="42" spans="2:34" x14ac:dyDescent="0.15">
      <c r="B42" t="s">
        <v>56</v>
      </c>
      <c r="F42" t="s">
        <v>89</v>
      </c>
      <c r="J42" t="s">
        <v>121</v>
      </c>
      <c r="N42" t="s">
        <v>153</v>
      </c>
      <c r="R42" t="s">
        <v>185</v>
      </c>
      <c r="V42" t="s">
        <v>217</v>
      </c>
      <c r="Z42" t="s">
        <v>250</v>
      </c>
      <c r="AD42" t="s">
        <v>282</v>
      </c>
      <c r="AH42" t="s">
        <v>314</v>
      </c>
    </row>
    <row r="43" spans="2:34" x14ac:dyDescent="0.15">
      <c r="B43" t="s">
        <v>57</v>
      </c>
      <c r="F43" t="s">
        <v>90</v>
      </c>
      <c r="J43" t="s">
        <v>122</v>
      </c>
      <c r="N43" t="s">
        <v>154</v>
      </c>
      <c r="R43" t="s">
        <v>186</v>
      </c>
      <c r="V43" t="s">
        <v>218</v>
      </c>
      <c r="Z43" t="s">
        <v>251</v>
      </c>
      <c r="AD43" t="s">
        <v>283</v>
      </c>
      <c r="AH43" t="s">
        <v>315</v>
      </c>
    </row>
    <row r="44" spans="2:34" x14ac:dyDescent="0.15">
      <c r="B44" t="s">
        <v>58</v>
      </c>
      <c r="F44" t="s">
        <v>91</v>
      </c>
      <c r="J44" t="s">
        <v>123</v>
      </c>
      <c r="N44" t="s">
        <v>155</v>
      </c>
      <c r="R44" t="s">
        <v>187</v>
      </c>
      <c r="V44" t="s">
        <v>219</v>
      </c>
      <c r="Z44" t="s">
        <v>252</v>
      </c>
      <c r="AD44" t="s">
        <v>284</v>
      </c>
      <c r="AH44" t="s">
        <v>316</v>
      </c>
    </row>
    <row r="45" spans="2:34" x14ac:dyDescent="0.15">
      <c r="B45" t="s">
        <v>59</v>
      </c>
      <c r="F45" t="s">
        <v>92</v>
      </c>
      <c r="J45" t="s">
        <v>124</v>
      </c>
      <c r="N45" t="s">
        <v>156</v>
      </c>
      <c r="R45" t="s">
        <v>188</v>
      </c>
      <c r="V45" t="s">
        <v>220</v>
      </c>
      <c r="Z45" t="s">
        <v>253</v>
      </c>
      <c r="AD45" t="s">
        <v>285</v>
      </c>
      <c r="AH45" t="s">
        <v>317</v>
      </c>
    </row>
    <row r="46" spans="2:34" x14ac:dyDescent="0.15">
      <c r="B46" t="s">
        <v>60</v>
      </c>
      <c r="F46" t="s">
        <v>93</v>
      </c>
      <c r="J46" t="s">
        <v>125</v>
      </c>
      <c r="N46" t="s">
        <v>157</v>
      </c>
      <c r="R46" t="s">
        <v>189</v>
      </c>
      <c r="V46" t="s">
        <v>221</v>
      </c>
      <c r="Z46" t="s">
        <v>254</v>
      </c>
      <c r="AD46" t="s">
        <v>286</v>
      </c>
      <c r="AH46" t="s">
        <v>318</v>
      </c>
    </row>
    <row r="47" spans="2:34" x14ac:dyDescent="0.15">
      <c r="B47" t="s">
        <v>61</v>
      </c>
      <c r="F47" t="s">
        <v>94</v>
      </c>
      <c r="J47" t="s">
        <v>126</v>
      </c>
      <c r="N47" t="s">
        <v>158</v>
      </c>
      <c r="R47" t="s">
        <v>190</v>
      </c>
      <c r="V47" t="s">
        <v>222</v>
      </c>
      <c r="Z47" t="s">
        <v>255</v>
      </c>
      <c r="AD47" t="s">
        <v>287</v>
      </c>
      <c r="AH47" t="s">
        <v>319</v>
      </c>
    </row>
    <row r="48" spans="2:34" x14ac:dyDescent="0.15">
      <c r="B48" t="s">
        <v>62</v>
      </c>
      <c r="F48" t="s">
        <v>95</v>
      </c>
      <c r="J48" t="s">
        <v>127</v>
      </c>
      <c r="N48" t="s">
        <v>159</v>
      </c>
      <c r="R48" t="s">
        <v>191</v>
      </c>
      <c r="V48" t="s">
        <v>223</v>
      </c>
      <c r="Z48" t="s">
        <v>256</v>
      </c>
      <c r="AD48" t="s">
        <v>288</v>
      </c>
      <c r="AH48" t="s">
        <v>320</v>
      </c>
    </row>
    <row r="49" spans="2:34" x14ac:dyDescent="0.15">
      <c r="B49" t="s">
        <v>63</v>
      </c>
      <c r="F49" t="s">
        <v>96</v>
      </c>
      <c r="J49" t="s">
        <v>128</v>
      </c>
      <c r="N49" t="s">
        <v>160</v>
      </c>
      <c r="R49" t="s">
        <v>192</v>
      </c>
      <c r="V49" t="s">
        <v>224</v>
      </c>
      <c r="Z49" t="s">
        <v>257</v>
      </c>
      <c r="AD49" t="s">
        <v>289</v>
      </c>
      <c r="AH49" t="s">
        <v>321</v>
      </c>
    </row>
    <row r="50" spans="2:34" x14ac:dyDescent="0.15">
      <c r="B50" t="s">
        <v>64</v>
      </c>
      <c r="F50" t="s">
        <v>97</v>
      </c>
      <c r="J50" t="s">
        <v>129</v>
      </c>
      <c r="N50" t="s">
        <v>161</v>
      </c>
      <c r="R50" t="s">
        <v>193</v>
      </c>
      <c r="V50" t="s">
        <v>225</v>
      </c>
      <c r="Z50" t="s">
        <v>258</v>
      </c>
      <c r="AD50" t="s">
        <v>290</v>
      </c>
      <c r="AH50" t="s">
        <v>322</v>
      </c>
    </row>
    <row r="51" spans="2:34" x14ac:dyDescent="0.15">
      <c r="B51" t="s">
        <v>65</v>
      </c>
      <c r="F51" t="s">
        <v>98</v>
      </c>
      <c r="J51" t="s">
        <v>130</v>
      </c>
      <c r="N51" t="s">
        <v>162</v>
      </c>
      <c r="R51" t="s">
        <v>194</v>
      </c>
      <c r="V51" t="s">
        <v>226</v>
      </c>
      <c r="Z51" t="s">
        <v>259</v>
      </c>
      <c r="AD51" t="s">
        <v>291</v>
      </c>
      <c r="AH51" t="s">
        <v>323</v>
      </c>
    </row>
    <row r="52" spans="2:34" x14ac:dyDescent="0.15">
      <c r="B52" t="s">
        <v>66</v>
      </c>
      <c r="F52" t="s">
        <v>99</v>
      </c>
      <c r="J52" t="s">
        <v>131</v>
      </c>
      <c r="N52" t="s">
        <v>163</v>
      </c>
      <c r="R52" t="s">
        <v>195</v>
      </c>
      <c r="V52" t="s">
        <v>227</v>
      </c>
      <c r="Z52" t="s">
        <v>260</v>
      </c>
      <c r="AD52" t="s">
        <v>292</v>
      </c>
      <c r="AH52" t="s">
        <v>324</v>
      </c>
    </row>
    <row r="53" spans="2:34" x14ac:dyDescent="0.15">
      <c r="B53" t="s">
        <v>67</v>
      </c>
      <c r="F53" t="s">
        <v>100</v>
      </c>
      <c r="J53" t="s">
        <v>132</v>
      </c>
      <c r="N53" t="s">
        <v>164</v>
      </c>
      <c r="R53" t="s">
        <v>196</v>
      </c>
      <c r="V53" t="s">
        <v>228</v>
      </c>
      <c r="Z53" t="s">
        <v>261</v>
      </c>
      <c r="AD53" t="s">
        <v>293</v>
      </c>
      <c r="AH53" t="s">
        <v>325</v>
      </c>
    </row>
    <row r="54" spans="2:34" x14ac:dyDescent="0.15">
      <c r="B54" t="s">
        <v>68</v>
      </c>
      <c r="F54" t="s">
        <v>101</v>
      </c>
      <c r="J54" t="s">
        <v>133</v>
      </c>
      <c r="N54" t="s">
        <v>165</v>
      </c>
      <c r="R54" t="s">
        <v>197</v>
      </c>
      <c r="V54" t="s">
        <v>229</v>
      </c>
      <c r="Z54" t="s">
        <v>262</v>
      </c>
      <c r="AD54" t="s">
        <v>294</v>
      </c>
      <c r="AH54" t="s">
        <v>326</v>
      </c>
    </row>
    <row r="55" spans="2:34" x14ac:dyDescent="0.15">
      <c r="B55" t="s">
        <v>69</v>
      </c>
      <c r="F55" t="s">
        <v>102</v>
      </c>
      <c r="J55" t="s">
        <v>134</v>
      </c>
      <c r="N55" t="s">
        <v>166</v>
      </c>
      <c r="R55" t="s">
        <v>198</v>
      </c>
      <c r="V55" t="s">
        <v>230</v>
      </c>
      <c r="Z55" t="s">
        <v>263</v>
      </c>
      <c r="AD55" t="s">
        <v>295</v>
      </c>
      <c r="AH55" t="s">
        <v>327</v>
      </c>
    </row>
    <row r="56" spans="2:34" x14ac:dyDescent="0.15">
      <c r="B56" t="s">
        <v>70</v>
      </c>
      <c r="F56" t="s">
        <v>103</v>
      </c>
      <c r="J56" t="s">
        <v>135</v>
      </c>
      <c r="N56" t="s">
        <v>167</v>
      </c>
      <c r="R56" t="s">
        <v>199</v>
      </c>
      <c r="V56" t="s">
        <v>231</v>
      </c>
      <c r="Z56" t="s">
        <v>264</v>
      </c>
      <c r="AD56" t="s">
        <v>296</v>
      </c>
      <c r="AH56" t="s">
        <v>328</v>
      </c>
    </row>
    <row r="57" spans="2:34" x14ac:dyDescent="0.15">
      <c r="B57" t="s">
        <v>71</v>
      </c>
      <c r="F57" t="s">
        <v>104</v>
      </c>
      <c r="J57" t="s">
        <v>136</v>
      </c>
      <c r="N57" t="s">
        <v>168</v>
      </c>
      <c r="R57" t="s">
        <v>200</v>
      </c>
      <c r="V57" t="s">
        <v>232</v>
      </c>
      <c r="Z57" t="s">
        <v>265</v>
      </c>
      <c r="AD57" t="s">
        <v>297</v>
      </c>
      <c r="AH57" t="s">
        <v>329</v>
      </c>
    </row>
    <row r="58" spans="2:34" x14ac:dyDescent="0.15">
      <c r="B58" t="s">
        <v>72</v>
      </c>
      <c r="F58" t="s">
        <v>105</v>
      </c>
      <c r="J58" t="s">
        <v>137</v>
      </c>
      <c r="N58" t="s">
        <v>169</v>
      </c>
      <c r="R58" t="s">
        <v>201</v>
      </c>
      <c r="V58" t="s">
        <v>233</v>
      </c>
      <c r="Z58" t="s">
        <v>266</v>
      </c>
      <c r="AD58" t="s">
        <v>298</v>
      </c>
      <c r="AH58" t="s">
        <v>330</v>
      </c>
    </row>
    <row r="59" spans="2:34" x14ac:dyDescent="0.15">
      <c r="B59" t="s">
        <v>73</v>
      </c>
      <c r="F59" t="s">
        <v>106</v>
      </c>
      <c r="J59" t="s">
        <v>138</v>
      </c>
      <c r="N59" t="s">
        <v>170</v>
      </c>
      <c r="R59" t="s">
        <v>202</v>
      </c>
      <c r="V59" t="s">
        <v>234</v>
      </c>
      <c r="Z59" t="s">
        <v>267</v>
      </c>
      <c r="AD59" t="s">
        <v>299</v>
      </c>
      <c r="AH59" t="s">
        <v>331</v>
      </c>
    </row>
    <row r="60" spans="2:34" x14ac:dyDescent="0.15">
      <c r="B60" t="s">
        <v>74</v>
      </c>
      <c r="F60" t="s">
        <v>107</v>
      </c>
      <c r="J60" t="s">
        <v>139</v>
      </c>
      <c r="N60" t="s">
        <v>171</v>
      </c>
      <c r="R60" t="s">
        <v>203</v>
      </c>
      <c r="V60" t="s">
        <v>235</v>
      </c>
      <c r="Z60" t="s">
        <v>268</v>
      </c>
      <c r="AD60" t="s">
        <v>300</v>
      </c>
      <c r="AH60" t="s">
        <v>332</v>
      </c>
    </row>
    <row r="61" spans="2:34" x14ac:dyDescent="0.15">
      <c r="B61" t="s">
        <v>75</v>
      </c>
      <c r="F61" t="s">
        <v>108</v>
      </c>
      <c r="J61" t="s">
        <v>140</v>
      </c>
      <c r="N61" t="s">
        <v>172</v>
      </c>
      <c r="R61" t="s">
        <v>204</v>
      </c>
      <c r="V61" t="s">
        <v>236</v>
      </c>
      <c r="Z61" t="s">
        <v>269</v>
      </c>
      <c r="AD61" t="s">
        <v>301</v>
      </c>
      <c r="AH61" t="s">
        <v>333</v>
      </c>
    </row>
    <row r="62" spans="2:34" x14ac:dyDescent="0.15">
      <c r="B62" t="s">
        <v>76</v>
      </c>
      <c r="F62" t="s">
        <v>109</v>
      </c>
      <c r="J62" t="s">
        <v>141</v>
      </c>
      <c r="N62" t="s">
        <v>173</v>
      </c>
      <c r="R62" t="s">
        <v>205</v>
      </c>
      <c r="V62" t="s">
        <v>237</v>
      </c>
      <c r="Z62" t="s">
        <v>270</v>
      </c>
      <c r="AD62" t="s">
        <v>302</v>
      </c>
      <c r="AH62" t="s">
        <v>334</v>
      </c>
    </row>
  </sheetData>
  <phoneticPr fontId="1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71"/>
  <sheetViews>
    <sheetView topLeftCell="C19" zoomScale="30" zoomScaleNormal="40" workbookViewId="0">
      <selection activeCell="L86" sqref="L86"/>
    </sheetView>
  </sheetViews>
  <sheetFormatPr defaultColWidth="8.875" defaultRowHeight="13.5" x14ac:dyDescent="0.15"/>
  <cols>
    <col min="1" max="1" width="26.5" customWidth="1"/>
    <col min="2" max="2" width="16.375" customWidth="1"/>
    <col min="3" max="3" width="15.875" customWidth="1"/>
    <col min="4" max="4" width="17.125" customWidth="1"/>
    <col min="5" max="5" width="17.375" customWidth="1"/>
    <col min="6" max="6" width="13.5" customWidth="1"/>
    <col min="7" max="7" width="16" customWidth="1"/>
    <col min="11" max="11" width="19.5" customWidth="1"/>
    <col min="12" max="12" width="18.5" customWidth="1"/>
    <col min="13" max="13" width="11.375" customWidth="1"/>
    <col min="14" max="14" width="17.625" customWidth="1"/>
    <col min="15" max="15" width="17.875" customWidth="1"/>
    <col min="19" max="19" width="13" customWidth="1"/>
    <col min="23" max="23" width="11.5" customWidth="1"/>
    <col min="24" max="24" width="17" customWidth="1"/>
    <col min="25" max="25" width="18.875" customWidth="1"/>
  </cols>
  <sheetData>
    <row r="1" spans="1:28" x14ac:dyDescent="0.15">
      <c r="A1" t="s">
        <v>335</v>
      </c>
      <c r="B1" t="s">
        <v>336</v>
      </c>
      <c r="C1">
        <v>1000000000</v>
      </c>
      <c r="D1" t="s">
        <v>344</v>
      </c>
      <c r="K1" t="s">
        <v>346</v>
      </c>
      <c r="L1" t="s">
        <v>336</v>
      </c>
      <c r="M1">
        <v>1000000000</v>
      </c>
      <c r="N1" t="s">
        <v>344</v>
      </c>
    </row>
    <row r="2" spans="1:28" x14ac:dyDescent="0.15">
      <c r="A2" t="s">
        <v>337</v>
      </c>
      <c r="C2" t="s">
        <v>342</v>
      </c>
      <c r="D2" t="s">
        <v>338</v>
      </c>
      <c r="E2" t="s">
        <v>339</v>
      </c>
      <c r="F2" t="s">
        <v>340</v>
      </c>
      <c r="G2" t="s">
        <v>341</v>
      </c>
      <c r="H2" t="s">
        <v>343</v>
      </c>
      <c r="K2" t="s">
        <v>337</v>
      </c>
      <c r="M2" t="s">
        <v>342</v>
      </c>
      <c r="N2" t="s">
        <v>338</v>
      </c>
      <c r="O2" t="s">
        <v>339</v>
      </c>
      <c r="P2" t="s">
        <v>340</v>
      </c>
      <c r="Q2" t="s">
        <v>341</v>
      </c>
      <c r="R2" t="s">
        <v>343</v>
      </c>
      <c r="W2" t="s">
        <v>342</v>
      </c>
      <c r="X2" t="s">
        <v>338</v>
      </c>
      <c r="Y2" t="s">
        <v>339</v>
      </c>
      <c r="Z2" t="s">
        <v>340</v>
      </c>
      <c r="AA2" t="s">
        <v>341</v>
      </c>
      <c r="AB2" t="s">
        <v>343</v>
      </c>
    </row>
    <row r="3" spans="1:28" x14ac:dyDescent="0.15">
      <c r="A3" t="s">
        <v>353</v>
      </c>
      <c r="B3">
        <v>1</v>
      </c>
      <c r="C3">
        <v>1.4</v>
      </c>
      <c r="D3">
        <v>3.3</v>
      </c>
      <c r="E3">
        <v>0.26</v>
      </c>
      <c r="F3">
        <v>0.04</v>
      </c>
      <c r="G3">
        <v>0.32</v>
      </c>
      <c r="H3">
        <f t="shared" ref="H3:H11" si="0">1-G3-F3</f>
        <v>0.6399999999999999</v>
      </c>
      <c r="K3" t="s">
        <v>353</v>
      </c>
      <c r="L3">
        <v>1</v>
      </c>
      <c r="M3">
        <v>1.4</v>
      </c>
      <c r="N3">
        <v>3.1</v>
      </c>
      <c r="O3">
        <v>0.14000000000000001</v>
      </c>
      <c r="P3">
        <v>0.02</v>
      </c>
      <c r="Q3">
        <v>0.31</v>
      </c>
      <c r="R3">
        <f t="shared" ref="R3:R11" si="1">1-Q3-P3</f>
        <v>0.66999999999999993</v>
      </c>
      <c r="V3">
        <v>1</v>
      </c>
      <c r="W3">
        <v>1.29</v>
      </c>
      <c r="X3">
        <v>4.5</v>
      </c>
      <c r="Y3">
        <v>0.14000000000000001</v>
      </c>
      <c r="Z3">
        <v>0.03</v>
      </c>
      <c r="AA3">
        <v>0.15</v>
      </c>
    </row>
    <row r="4" spans="1:28" x14ac:dyDescent="0.15">
      <c r="B4">
        <v>2</v>
      </c>
      <c r="C4">
        <v>3.1</v>
      </c>
      <c r="D4">
        <v>3.4</v>
      </c>
      <c r="E4">
        <v>0.26</v>
      </c>
      <c r="F4">
        <v>0.09</v>
      </c>
      <c r="G4">
        <v>0.1</v>
      </c>
      <c r="H4">
        <f t="shared" si="0"/>
        <v>0.81</v>
      </c>
      <c r="L4">
        <v>2</v>
      </c>
      <c r="M4">
        <v>3.4</v>
      </c>
      <c r="N4">
        <v>3.1</v>
      </c>
      <c r="O4">
        <v>0.13</v>
      </c>
      <c r="P4">
        <v>0.06</v>
      </c>
      <c r="Q4">
        <v>0.09</v>
      </c>
      <c r="R4">
        <f t="shared" si="1"/>
        <v>0.85000000000000009</v>
      </c>
      <c r="V4">
        <v>2</v>
      </c>
      <c r="W4">
        <v>1.99</v>
      </c>
      <c r="X4">
        <v>5.4</v>
      </c>
      <c r="Y4">
        <v>0.14000000000000001</v>
      </c>
      <c r="Z4">
        <v>0.15</v>
      </c>
      <c r="AA4">
        <v>0.1</v>
      </c>
    </row>
    <row r="5" spans="1:28" x14ac:dyDescent="0.15">
      <c r="B5">
        <v>4</v>
      </c>
      <c r="C5">
        <v>5.8</v>
      </c>
      <c r="D5">
        <v>3.2</v>
      </c>
      <c r="E5">
        <v>0.25</v>
      </c>
      <c r="F5">
        <v>7.0000000000000007E-2</v>
      </c>
      <c r="G5">
        <v>0.12</v>
      </c>
      <c r="H5">
        <f t="shared" si="0"/>
        <v>0.81</v>
      </c>
      <c r="L5">
        <v>4</v>
      </c>
      <c r="M5">
        <v>5.7</v>
      </c>
      <c r="N5">
        <v>3.1</v>
      </c>
      <c r="O5">
        <v>0.14000000000000001</v>
      </c>
      <c r="P5">
        <v>0.14000000000000001</v>
      </c>
      <c r="Q5">
        <v>0.1</v>
      </c>
      <c r="R5">
        <f t="shared" si="1"/>
        <v>0.76</v>
      </c>
      <c r="V5">
        <v>4</v>
      </c>
      <c r="W5">
        <v>4.5999999999999996</v>
      </c>
      <c r="X5">
        <v>4.8</v>
      </c>
      <c r="Y5">
        <v>0.13</v>
      </c>
      <c r="Z5">
        <v>0.13</v>
      </c>
      <c r="AA5">
        <v>0.09</v>
      </c>
    </row>
    <row r="6" spans="1:28" x14ac:dyDescent="0.15">
      <c r="B6">
        <v>5</v>
      </c>
      <c r="C6">
        <v>6.3</v>
      </c>
      <c r="D6">
        <v>3.3</v>
      </c>
      <c r="E6">
        <v>0.25</v>
      </c>
      <c r="F6">
        <v>0.21</v>
      </c>
      <c r="G6">
        <v>0.16</v>
      </c>
      <c r="H6">
        <f t="shared" si="0"/>
        <v>0.63</v>
      </c>
      <c r="L6">
        <v>5</v>
      </c>
      <c r="M6">
        <v>7.1</v>
      </c>
      <c r="N6">
        <v>3</v>
      </c>
      <c r="O6">
        <v>0.13</v>
      </c>
      <c r="P6">
        <v>0.16</v>
      </c>
      <c r="Q6">
        <v>0.11</v>
      </c>
      <c r="R6">
        <f t="shared" si="1"/>
        <v>0.73</v>
      </c>
      <c r="V6">
        <v>5</v>
      </c>
      <c r="W6">
        <v>5.4</v>
      </c>
      <c r="X6">
        <v>4.7</v>
      </c>
      <c r="Y6">
        <v>0.13</v>
      </c>
      <c r="Z6">
        <v>0.13</v>
      </c>
      <c r="AA6">
        <v>0.09</v>
      </c>
    </row>
    <row r="7" spans="1:28" x14ac:dyDescent="0.15">
      <c r="B7">
        <v>6</v>
      </c>
      <c r="C7">
        <v>7.1</v>
      </c>
      <c r="D7">
        <v>3.2</v>
      </c>
      <c r="E7">
        <v>0.25</v>
      </c>
      <c r="F7">
        <v>0.25</v>
      </c>
      <c r="G7">
        <v>0.19</v>
      </c>
      <c r="H7">
        <f t="shared" si="0"/>
        <v>0.56000000000000005</v>
      </c>
      <c r="L7">
        <v>6</v>
      </c>
      <c r="M7">
        <v>7.8</v>
      </c>
      <c r="N7">
        <v>3</v>
      </c>
      <c r="O7">
        <v>0.13</v>
      </c>
      <c r="P7">
        <v>0.2</v>
      </c>
      <c r="Q7">
        <v>0.14000000000000001</v>
      </c>
      <c r="R7">
        <f t="shared" si="1"/>
        <v>0.65999999999999992</v>
      </c>
      <c r="V7">
        <v>6</v>
      </c>
      <c r="W7">
        <v>5.4</v>
      </c>
      <c r="X7">
        <v>4.9000000000000004</v>
      </c>
      <c r="Y7">
        <v>0.13</v>
      </c>
      <c r="Z7">
        <v>0.16</v>
      </c>
      <c r="AA7">
        <v>0.13</v>
      </c>
    </row>
    <row r="8" spans="1:28" x14ac:dyDescent="0.15">
      <c r="B8">
        <v>7</v>
      </c>
      <c r="C8">
        <v>7.3</v>
      </c>
      <c r="D8">
        <v>3.3</v>
      </c>
      <c r="E8">
        <v>0.25</v>
      </c>
      <c r="F8">
        <v>0.28000000000000003</v>
      </c>
      <c r="G8">
        <v>0.3</v>
      </c>
      <c r="H8">
        <f t="shared" si="0"/>
        <v>0.41999999999999993</v>
      </c>
      <c r="L8">
        <v>7</v>
      </c>
      <c r="M8">
        <v>8.6</v>
      </c>
      <c r="N8">
        <v>2.9</v>
      </c>
      <c r="O8">
        <v>0.13</v>
      </c>
      <c r="P8">
        <v>0.22</v>
      </c>
      <c r="Q8">
        <v>0.17</v>
      </c>
      <c r="R8">
        <f t="shared" si="1"/>
        <v>0.61</v>
      </c>
      <c r="V8">
        <v>7</v>
      </c>
      <c r="W8">
        <v>5.6</v>
      </c>
      <c r="X8">
        <v>5.2</v>
      </c>
      <c r="Y8">
        <v>0.13</v>
      </c>
      <c r="Z8">
        <v>0.19</v>
      </c>
      <c r="AA8">
        <v>0.15</v>
      </c>
    </row>
    <row r="9" spans="1:28" x14ac:dyDescent="0.15">
      <c r="B9">
        <v>8</v>
      </c>
      <c r="C9">
        <v>7.8</v>
      </c>
      <c r="D9">
        <v>3.3</v>
      </c>
      <c r="E9">
        <v>0.25</v>
      </c>
      <c r="F9">
        <v>0.35</v>
      </c>
      <c r="G9">
        <v>0.25</v>
      </c>
      <c r="H9">
        <f t="shared" si="0"/>
        <v>0.4</v>
      </c>
      <c r="L9">
        <v>8</v>
      </c>
      <c r="M9">
        <v>8.8000000000000007</v>
      </c>
      <c r="N9">
        <v>3</v>
      </c>
      <c r="O9">
        <v>0.13</v>
      </c>
      <c r="P9">
        <v>0.26</v>
      </c>
      <c r="Q9">
        <v>0.21</v>
      </c>
      <c r="R9">
        <f t="shared" si="1"/>
        <v>0.53</v>
      </c>
      <c r="V9">
        <v>8</v>
      </c>
      <c r="W9">
        <v>6.5</v>
      </c>
      <c r="X9">
        <v>4.7</v>
      </c>
      <c r="Y9">
        <v>0.13</v>
      </c>
      <c r="Z9">
        <v>0.19</v>
      </c>
      <c r="AA9">
        <v>0.16</v>
      </c>
    </row>
    <row r="10" spans="1:28" x14ac:dyDescent="0.15">
      <c r="B10">
        <v>10</v>
      </c>
      <c r="C10">
        <v>8.5</v>
      </c>
      <c r="D10">
        <v>3.3</v>
      </c>
      <c r="E10">
        <v>0.25</v>
      </c>
      <c r="F10">
        <v>0.37</v>
      </c>
      <c r="G10">
        <v>0.27</v>
      </c>
      <c r="H10">
        <f t="shared" si="0"/>
        <v>0.36</v>
      </c>
      <c r="L10">
        <v>10</v>
      </c>
      <c r="M10">
        <v>9.5</v>
      </c>
      <c r="N10">
        <v>3.1</v>
      </c>
      <c r="O10">
        <v>0.13</v>
      </c>
      <c r="P10">
        <v>0.31</v>
      </c>
      <c r="Q10">
        <v>0.24</v>
      </c>
      <c r="R10">
        <f t="shared" si="1"/>
        <v>0.45</v>
      </c>
      <c r="V10">
        <v>10</v>
      </c>
      <c r="W10">
        <v>6</v>
      </c>
      <c r="X10">
        <v>5.3</v>
      </c>
      <c r="Y10">
        <v>0.13</v>
      </c>
      <c r="Z10">
        <v>0.24</v>
      </c>
      <c r="AA10">
        <v>0.21</v>
      </c>
    </row>
    <row r="11" spans="1:28" x14ac:dyDescent="0.15">
      <c r="B11">
        <v>20</v>
      </c>
      <c r="C11">
        <v>8.9</v>
      </c>
      <c r="D11">
        <v>3.3</v>
      </c>
      <c r="E11">
        <v>0.25</v>
      </c>
      <c r="F11">
        <v>0.48</v>
      </c>
      <c r="G11">
        <v>0.27</v>
      </c>
      <c r="H11">
        <f t="shared" si="0"/>
        <v>0.25</v>
      </c>
      <c r="L11">
        <v>20</v>
      </c>
      <c r="M11">
        <v>10.199999999999999</v>
      </c>
      <c r="N11">
        <v>2.9</v>
      </c>
      <c r="O11">
        <v>0.13</v>
      </c>
      <c r="P11">
        <v>0.44</v>
      </c>
      <c r="Q11">
        <v>0.26</v>
      </c>
      <c r="R11">
        <f t="shared" si="1"/>
        <v>0.3</v>
      </c>
      <c r="V11">
        <v>20</v>
      </c>
      <c r="W11">
        <v>6.8</v>
      </c>
      <c r="X11">
        <v>4.8</v>
      </c>
      <c r="Y11">
        <v>0.13</v>
      </c>
      <c r="Z11">
        <v>0.37</v>
      </c>
      <c r="AA11">
        <v>0.23</v>
      </c>
    </row>
    <row r="12" spans="1:28" x14ac:dyDescent="0.15">
      <c r="H12">
        <f t="shared" ref="H12:H22" si="2">1-G12-F12</f>
        <v>1</v>
      </c>
      <c r="R12">
        <f t="shared" ref="R12:R22" si="3">1-Q12-P12</f>
        <v>1</v>
      </c>
    </row>
    <row r="13" spans="1:28" x14ac:dyDescent="0.15">
      <c r="A13" t="s">
        <v>347</v>
      </c>
      <c r="H13">
        <f t="shared" si="2"/>
        <v>1</v>
      </c>
      <c r="R13">
        <f t="shared" si="3"/>
        <v>1</v>
      </c>
    </row>
    <row r="14" spans="1:28" x14ac:dyDescent="0.15">
      <c r="A14" t="s">
        <v>353</v>
      </c>
      <c r="B14">
        <v>1</v>
      </c>
      <c r="C14">
        <v>1.1000000000000001</v>
      </c>
      <c r="D14">
        <v>2.5</v>
      </c>
      <c r="E14">
        <v>0.27</v>
      </c>
      <c r="F14">
        <v>0.04</v>
      </c>
      <c r="G14">
        <v>0.47</v>
      </c>
      <c r="H14">
        <f t="shared" si="2"/>
        <v>0.49000000000000005</v>
      </c>
      <c r="K14" t="s">
        <v>353</v>
      </c>
      <c r="L14">
        <v>1</v>
      </c>
      <c r="M14">
        <v>1.4</v>
      </c>
      <c r="N14">
        <v>2.4</v>
      </c>
      <c r="O14">
        <v>0.14000000000000001</v>
      </c>
      <c r="P14">
        <v>0.02</v>
      </c>
      <c r="Q14">
        <v>0.41</v>
      </c>
      <c r="R14">
        <f t="shared" si="3"/>
        <v>0.57000000000000006</v>
      </c>
      <c r="V14">
        <v>1</v>
      </c>
      <c r="W14">
        <v>0.9</v>
      </c>
      <c r="X14">
        <v>4.5</v>
      </c>
      <c r="Y14">
        <v>0.15</v>
      </c>
      <c r="Z14">
        <v>0.04</v>
      </c>
      <c r="AA14">
        <v>0.24</v>
      </c>
    </row>
    <row r="15" spans="1:28" x14ac:dyDescent="0.15">
      <c r="B15">
        <v>2</v>
      </c>
      <c r="C15">
        <v>2.2999999999999998</v>
      </c>
      <c r="D15">
        <v>2.7</v>
      </c>
      <c r="E15">
        <v>0.26</v>
      </c>
      <c r="F15">
        <v>0.11</v>
      </c>
      <c r="G15">
        <v>0.17</v>
      </c>
      <c r="H15">
        <f t="shared" si="2"/>
        <v>0.72</v>
      </c>
      <c r="L15">
        <v>2</v>
      </c>
      <c r="M15">
        <v>3.1</v>
      </c>
      <c r="N15">
        <v>2.5</v>
      </c>
      <c r="O15">
        <v>0.13</v>
      </c>
      <c r="P15">
        <v>0.08</v>
      </c>
      <c r="Q15">
        <v>0.12</v>
      </c>
      <c r="R15">
        <f t="shared" si="3"/>
        <v>0.8</v>
      </c>
      <c r="V15">
        <v>2</v>
      </c>
      <c r="W15">
        <v>2.37</v>
      </c>
      <c r="X15">
        <v>4.3</v>
      </c>
      <c r="Y15">
        <v>0.14000000000000001</v>
      </c>
      <c r="Z15">
        <v>7.0000000000000007E-2</v>
      </c>
      <c r="AA15">
        <v>0.08</v>
      </c>
    </row>
    <row r="16" spans="1:28" x14ac:dyDescent="0.15">
      <c r="B16">
        <v>4</v>
      </c>
      <c r="C16">
        <v>4.0999999999999996</v>
      </c>
      <c r="D16">
        <v>2.7</v>
      </c>
      <c r="E16">
        <v>0.25</v>
      </c>
      <c r="F16">
        <v>0.18</v>
      </c>
      <c r="G16">
        <v>0.16</v>
      </c>
      <c r="H16">
        <f t="shared" si="2"/>
        <v>0.65999999999999992</v>
      </c>
      <c r="L16">
        <v>4</v>
      </c>
      <c r="M16">
        <v>5.3</v>
      </c>
      <c r="N16">
        <v>2.5</v>
      </c>
      <c r="O16">
        <v>0.13</v>
      </c>
      <c r="P16">
        <v>0.14000000000000001</v>
      </c>
      <c r="Q16">
        <v>0.12</v>
      </c>
      <c r="R16">
        <f t="shared" si="3"/>
        <v>0.74</v>
      </c>
      <c r="V16">
        <v>4</v>
      </c>
      <c r="W16">
        <v>3.47</v>
      </c>
      <c r="X16">
        <v>4.4800000000000004</v>
      </c>
      <c r="Y16">
        <v>0.13</v>
      </c>
      <c r="Z16">
        <v>0.13</v>
      </c>
      <c r="AA16">
        <v>0.1</v>
      </c>
    </row>
    <row r="17" spans="2:27" x14ac:dyDescent="0.15">
      <c r="B17">
        <v>5</v>
      </c>
      <c r="C17">
        <v>5.0999999999999996</v>
      </c>
      <c r="D17">
        <v>2.6</v>
      </c>
      <c r="E17">
        <v>0.25</v>
      </c>
      <c r="F17">
        <v>0.2</v>
      </c>
      <c r="G17">
        <v>0.16</v>
      </c>
      <c r="H17">
        <f t="shared" si="2"/>
        <v>0.6399999999999999</v>
      </c>
      <c r="L17">
        <v>5</v>
      </c>
      <c r="M17">
        <v>6.4</v>
      </c>
      <c r="N17">
        <v>2.5</v>
      </c>
      <c r="O17">
        <v>0.13</v>
      </c>
      <c r="P17">
        <v>0.17</v>
      </c>
      <c r="Q17">
        <v>0.13</v>
      </c>
      <c r="R17">
        <f t="shared" si="3"/>
        <v>0.7</v>
      </c>
      <c r="V17">
        <v>5</v>
      </c>
      <c r="W17">
        <v>4.43</v>
      </c>
      <c r="X17">
        <v>4.4000000000000004</v>
      </c>
      <c r="Y17">
        <v>0.13</v>
      </c>
      <c r="Z17">
        <v>0.14000000000000001</v>
      </c>
      <c r="AA17">
        <v>0.1</v>
      </c>
    </row>
    <row r="18" spans="2:27" x14ac:dyDescent="0.15">
      <c r="B18">
        <v>6</v>
      </c>
      <c r="C18">
        <v>5.6</v>
      </c>
      <c r="D18">
        <v>2.7</v>
      </c>
      <c r="E18">
        <v>0.25</v>
      </c>
      <c r="F18">
        <v>0.24</v>
      </c>
      <c r="G18">
        <v>0.21</v>
      </c>
      <c r="H18">
        <f t="shared" si="2"/>
        <v>0.55000000000000004</v>
      </c>
      <c r="L18">
        <v>6</v>
      </c>
      <c r="M18">
        <v>7.4</v>
      </c>
      <c r="N18">
        <v>2.4</v>
      </c>
      <c r="O18">
        <v>0.13</v>
      </c>
      <c r="P18">
        <v>0.19</v>
      </c>
      <c r="Q18">
        <v>0.14000000000000001</v>
      </c>
      <c r="R18">
        <f t="shared" si="3"/>
        <v>0.66999999999999993</v>
      </c>
      <c r="V18">
        <v>6</v>
      </c>
      <c r="W18">
        <v>4.53</v>
      </c>
      <c r="X18">
        <v>4.5</v>
      </c>
      <c r="Y18">
        <v>0.13</v>
      </c>
      <c r="Z18">
        <v>0.17</v>
      </c>
      <c r="AA18">
        <v>0.11</v>
      </c>
    </row>
    <row r="19" spans="2:27" x14ac:dyDescent="0.15">
      <c r="B19">
        <v>7</v>
      </c>
      <c r="C19">
        <v>6.6</v>
      </c>
      <c r="D19">
        <v>2.6</v>
      </c>
      <c r="E19">
        <v>0.25</v>
      </c>
      <c r="F19">
        <v>0.26</v>
      </c>
      <c r="G19">
        <v>0.23</v>
      </c>
      <c r="H19">
        <f t="shared" si="2"/>
        <v>0.51</v>
      </c>
      <c r="L19">
        <v>7</v>
      </c>
      <c r="M19">
        <v>7.9</v>
      </c>
      <c r="N19">
        <v>2.5</v>
      </c>
      <c r="O19">
        <v>0.13</v>
      </c>
      <c r="P19">
        <v>0.22</v>
      </c>
      <c r="Q19">
        <v>0.16</v>
      </c>
      <c r="R19">
        <f t="shared" si="3"/>
        <v>0.62</v>
      </c>
      <c r="V19">
        <v>7</v>
      </c>
      <c r="W19">
        <v>5</v>
      </c>
      <c r="X19">
        <v>4.5</v>
      </c>
      <c r="Y19">
        <v>0.13</v>
      </c>
      <c r="Z19">
        <v>0.2</v>
      </c>
      <c r="AA19">
        <v>0.13</v>
      </c>
    </row>
    <row r="20" spans="2:27" x14ac:dyDescent="0.15">
      <c r="B20">
        <v>8</v>
      </c>
      <c r="C20">
        <v>6.9</v>
      </c>
      <c r="D20">
        <v>2.6</v>
      </c>
      <c r="E20">
        <v>0.25</v>
      </c>
      <c r="F20">
        <v>0.28000000000000003</v>
      </c>
      <c r="G20">
        <v>0.28000000000000003</v>
      </c>
      <c r="H20">
        <f t="shared" si="2"/>
        <v>0.43999999999999995</v>
      </c>
      <c r="L20">
        <v>8</v>
      </c>
      <c r="M20">
        <v>8.6999999999999993</v>
      </c>
      <c r="N20">
        <v>2.5</v>
      </c>
      <c r="O20">
        <v>0.13</v>
      </c>
      <c r="P20">
        <v>0.24</v>
      </c>
      <c r="Q20">
        <v>0.19</v>
      </c>
      <c r="R20">
        <f t="shared" si="3"/>
        <v>0.57000000000000006</v>
      </c>
      <c r="V20">
        <v>8</v>
      </c>
      <c r="W20">
        <v>5.9</v>
      </c>
      <c r="X20">
        <v>4.4000000000000004</v>
      </c>
      <c r="Y20">
        <v>0.13</v>
      </c>
      <c r="Z20">
        <v>0.21</v>
      </c>
      <c r="AA20">
        <v>0.14000000000000001</v>
      </c>
    </row>
    <row r="21" spans="2:27" x14ac:dyDescent="0.15">
      <c r="B21">
        <v>10</v>
      </c>
      <c r="C21">
        <v>8</v>
      </c>
      <c r="D21">
        <v>2.7</v>
      </c>
      <c r="E21">
        <v>0.25</v>
      </c>
      <c r="F21">
        <v>0.33</v>
      </c>
      <c r="G21">
        <v>0.32</v>
      </c>
      <c r="H21">
        <f t="shared" si="2"/>
        <v>0.34999999999999992</v>
      </c>
      <c r="L21">
        <v>10</v>
      </c>
      <c r="M21">
        <v>10</v>
      </c>
      <c r="N21">
        <v>2.5</v>
      </c>
      <c r="O21">
        <v>0.13</v>
      </c>
      <c r="P21">
        <v>0.3</v>
      </c>
      <c r="Q21">
        <v>0.25</v>
      </c>
      <c r="R21">
        <f t="shared" si="3"/>
        <v>0.45</v>
      </c>
      <c r="V21">
        <v>10</v>
      </c>
      <c r="W21">
        <v>6.48</v>
      </c>
      <c r="X21">
        <v>4.4000000000000004</v>
      </c>
      <c r="Y21">
        <v>0.13</v>
      </c>
      <c r="Z21">
        <v>0.26</v>
      </c>
      <c r="AA21">
        <v>0.19</v>
      </c>
    </row>
    <row r="22" spans="2:27" x14ac:dyDescent="0.15">
      <c r="B22">
        <v>20</v>
      </c>
      <c r="C22">
        <v>9.6999999999999993</v>
      </c>
      <c r="D22">
        <v>2.7</v>
      </c>
      <c r="E22">
        <v>0.25</v>
      </c>
      <c r="F22">
        <v>0.47</v>
      </c>
      <c r="G22">
        <v>0.36</v>
      </c>
      <c r="H22">
        <f t="shared" si="2"/>
        <v>0.17000000000000004</v>
      </c>
      <c r="L22">
        <v>20</v>
      </c>
      <c r="M22">
        <v>11.4</v>
      </c>
      <c r="N22">
        <v>2.5</v>
      </c>
      <c r="O22">
        <v>0.13</v>
      </c>
      <c r="P22">
        <v>0.45</v>
      </c>
      <c r="Q22">
        <v>0.34</v>
      </c>
      <c r="R22">
        <f t="shared" si="3"/>
        <v>0.20999999999999991</v>
      </c>
      <c r="V22">
        <v>20</v>
      </c>
      <c r="W22">
        <v>6.93</v>
      </c>
      <c r="X22">
        <v>4.4000000000000004</v>
      </c>
      <c r="Y22">
        <v>0.13</v>
      </c>
      <c r="Z22">
        <v>0.38</v>
      </c>
      <c r="AA22">
        <v>0.28999999999999998</v>
      </c>
    </row>
    <row r="26" spans="2:27" x14ac:dyDescent="0.15">
      <c r="R26" t="s">
        <v>360</v>
      </c>
    </row>
    <row r="27" spans="2:27" x14ac:dyDescent="0.15">
      <c r="R27" t="s">
        <v>357</v>
      </c>
      <c r="T27" t="s">
        <v>354</v>
      </c>
      <c r="U27" t="s">
        <v>355</v>
      </c>
      <c r="V27" t="s">
        <v>356</v>
      </c>
    </row>
    <row r="28" spans="2:27" x14ac:dyDescent="0.15">
      <c r="S28">
        <v>1</v>
      </c>
      <c r="T28">
        <f>C3/2</f>
        <v>0.7</v>
      </c>
      <c r="U28">
        <f>M3/2</f>
        <v>0.7</v>
      </c>
      <c r="V28">
        <f>W3</f>
        <v>1.29</v>
      </c>
    </row>
    <row r="29" spans="2:27" x14ac:dyDescent="0.15">
      <c r="S29">
        <v>2</v>
      </c>
      <c r="T29">
        <f t="shared" ref="T29:T36" si="4">C4/2</f>
        <v>1.55</v>
      </c>
      <c r="U29">
        <f t="shared" ref="U29:U36" si="5">M4/2</f>
        <v>1.7</v>
      </c>
      <c r="V29">
        <f t="shared" ref="V29:V36" si="6">W4</f>
        <v>1.99</v>
      </c>
    </row>
    <row r="30" spans="2:27" x14ac:dyDescent="0.15">
      <c r="S30">
        <v>4</v>
      </c>
      <c r="T30">
        <f t="shared" si="4"/>
        <v>2.9</v>
      </c>
      <c r="U30">
        <f t="shared" si="5"/>
        <v>2.85</v>
      </c>
      <c r="V30">
        <f t="shared" si="6"/>
        <v>4.5999999999999996</v>
      </c>
    </row>
    <row r="31" spans="2:27" x14ac:dyDescent="0.15">
      <c r="S31">
        <v>5</v>
      </c>
      <c r="T31">
        <f t="shared" si="4"/>
        <v>3.15</v>
      </c>
      <c r="U31">
        <f t="shared" si="5"/>
        <v>3.55</v>
      </c>
      <c r="V31">
        <f t="shared" si="6"/>
        <v>5.4</v>
      </c>
    </row>
    <row r="32" spans="2:27" x14ac:dyDescent="0.15">
      <c r="D32" t="s">
        <v>345</v>
      </c>
      <c r="E32" t="s">
        <v>348</v>
      </c>
      <c r="F32" t="s">
        <v>346</v>
      </c>
      <c r="G32" t="s">
        <v>349</v>
      </c>
      <c r="S32">
        <v>6</v>
      </c>
      <c r="T32">
        <f t="shared" si="4"/>
        <v>3.55</v>
      </c>
      <c r="U32">
        <f t="shared" si="5"/>
        <v>3.9</v>
      </c>
      <c r="V32">
        <f t="shared" si="6"/>
        <v>5.4</v>
      </c>
    </row>
    <row r="33" spans="3:22" x14ac:dyDescent="0.15">
      <c r="C33">
        <v>1</v>
      </c>
      <c r="D33">
        <v>1.4</v>
      </c>
      <c r="E33">
        <v>1.1000000000000001</v>
      </c>
      <c r="F33">
        <v>1.4</v>
      </c>
      <c r="G33">
        <v>1.4</v>
      </c>
      <c r="S33">
        <v>7</v>
      </c>
      <c r="T33">
        <f t="shared" si="4"/>
        <v>3.65</v>
      </c>
      <c r="U33">
        <f t="shared" si="5"/>
        <v>4.3</v>
      </c>
      <c r="V33">
        <f t="shared" si="6"/>
        <v>5.6</v>
      </c>
    </row>
    <row r="34" spans="3:22" x14ac:dyDescent="0.15">
      <c r="C34">
        <v>2</v>
      </c>
      <c r="D34">
        <v>3.1</v>
      </c>
      <c r="E34">
        <v>2.2999999999999998</v>
      </c>
      <c r="F34">
        <v>3.4</v>
      </c>
      <c r="G34">
        <v>3.1</v>
      </c>
      <c r="S34">
        <v>8</v>
      </c>
      <c r="T34">
        <f t="shared" si="4"/>
        <v>3.9</v>
      </c>
      <c r="U34">
        <f t="shared" si="5"/>
        <v>4.4000000000000004</v>
      </c>
      <c r="V34">
        <f t="shared" si="6"/>
        <v>6.5</v>
      </c>
    </row>
    <row r="35" spans="3:22" x14ac:dyDescent="0.15">
      <c r="C35">
        <v>4</v>
      </c>
      <c r="D35">
        <v>5.8</v>
      </c>
      <c r="E35">
        <v>4.0999999999999996</v>
      </c>
      <c r="F35">
        <v>5.7</v>
      </c>
      <c r="G35">
        <v>5.3</v>
      </c>
      <c r="S35">
        <v>10</v>
      </c>
      <c r="T35">
        <f t="shared" si="4"/>
        <v>4.25</v>
      </c>
      <c r="U35">
        <f t="shared" si="5"/>
        <v>4.75</v>
      </c>
      <c r="V35">
        <f t="shared" si="6"/>
        <v>6</v>
      </c>
    </row>
    <row r="36" spans="3:22" x14ac:dyDescent="0.15">
      <c r="C36">
        <v>5</v>
      </c>
      <c r="D36">
        <v>6.3</v>
      </c>
      <c r="E36">
        <v>5.0999999999999996</v>
      </c>
      <c r="F36">
        <v>7.1</v>
      </c>
      <c r="G36">
        <v>6.4</v>
      </c>
      <c r="S36">
        <v>20</v>
      </c>
      <c r="T36">
        <f t="shared" si="4"/>
        <v>4.45</v>
      </c>
      <c r="U36">
        <f t="shared" si="5"/>
        <v>5.0999999999999996</v>
      </c>
      <c r="V36">
        <f t="shared" si="6"/>
        <v>6.8</v>
      </c>
    </row>
    <row r="37" spans="3:22" x14ac:dyDescent="0.15">
      <c r="C37">
        <v>6</v>
      </c>
      <c r="D37">
        <v>7.1</v>
      </c>
      <c r="E37">
        <v>5.6</v>
      </c>
      <c r="F37">
        <v>7.8</v>
      </c>
      <c r="G37">
        <v>7.4</v>
      </c>
    </row>
    <row r="38" spans="3:22" x14ac:dyDescent="0.15">
      <c r="C38">
        <v>7</v>
      </c>
      <c r="D38">
        <v>7.3</v>
      </c>
      <c r="E38">
        <v>6.6</v>
      </c>
      <c r="F38">
        <v>8.6</v>
      </c>
      <c r="G38">
        <v>7.9</v>
      </c>
    </row>
    <row r="39" spans="3:22" x14ac:dyDescent="0.15">
      <c r="C39">
        <v>8</v>
      </c>
      <c r="D39">
        <v>7.8</v>
      </c>
      <c r="E39">
        <v>6.9</v>
      </c>
      <c r="F39">
        <v>8.8000000000000007</v>
      </c>
      <c r="G39">
        <v>8.6999999999999993</v>
      </c>
    </row>
    <row r="40" spans="3:22" x14ac:dyDescent="0.15">
      <c r="C40">
        <v>10</v>
      </c>
      <c r="D40">
        <v>8.5</v>
      </c>
      <c r="E40">
        <v>8</v>
      </c>
      <c r="F40">
        <v>9.5</v>
      </c>
      <c r="G40">
        <v>10</v>
      </c>
    </row>
    <row r="41" spans="3:22" x14ac:dyDescent="0.15">
      <c r="C41">
        <v>20</v>
      </c>
      <c r="D41">
        <v>8.9</v>
      </c>
      <c r="E41">
        <v>9.6999999999999993</v>
      </c>
      <c r="F41">
        <v>10.199999999999999</v>
      </c>
      <c r="G41">
        <v>11.4</v>
      </c>
    </row>
    <row r="43" spans="3:22" x14ac:dyDescent="0.15">
      <c r="R43" t="s">
        <v>356</v>
      </c>
    </row>
    <row r="44" spans="3:22" x14ac:dyDescent="0.15">
      <c r="D44" t="s">
        <v>335</v>
      </c>
      <c r="E44" t="s">
        <v>346</v>
      </c>
      <c r="T44" t="s">
        <v>358</v>
      </c>
      <c r="U44" t="s">
        <v>359</v>
      </c>
    </row>
    <row r="45" spans="3:22" x14ac:dyDescent="0.15">
      <c r="C45">
        <v>1</v>
      </c>
      <c r="D45">
        <v>1.4</v>
      </c>
      <c r="E45">
        <v>1.4</v>
      </c>
      <c r="S45">
        <v>1</v>
      </c>
      <c r="T45">
        <f>W3</f>
        <v>1.29</v>
      </c>
      <c r="U45">
        <f>W14</f>
        <v>0.9</v>
      </c>
    </row>
    <row r="46" spans="3:22" x14ac:dyDescent="0.15">
      <c r="C46">
        <v>2</v>
      </c>
      <c r="D46">
        <v>3.1</v>
      </c>
      <c r="E46">
        <v>3.4</v>
      </c>
      <c r="S46">
        <v>2</v>
      </c>
      <c r="T46">
        <f t="shared" ref="T46:T53" si="7">W4</f>
        <v>1.99</v>
      </c>
      <c r="U46">
        <f t="shared" ref="U46:U53" si="8">W15</f>
        <v>2.37</v>
      </c>
    </row>
    <row r="47" spans="3:22" x14ac:dyDescent="0.15">
      <c r="C47">
        <v>4</v>
      </c>
      <c r="D47">
        <v>5.8</v>
      </c>
      <c r="E47">
        <v>5.7</v>
      </c>
      <c r="S47">
        <v>4</v>
      </c>
      <c r="T47">
        <f t="shared" si="7"/>
        <v>4.5999999999999996</v>
      </c>
      <c r="U47">
        <f t="shared" si="8"/>
        <v>3.47</v>
      </c>
    </row>
    <row r="48" spans="3:22" x14ac:dyDescent="0.15">
      <c r="C48">
        <v>5</v>
      </c>
      <c r="D48">
        <v>6.3</v>
      </c>
      <c r="E48">
        <v>7.1</v>
      </c>
      <c r="S48">
        <v>5</v>
      </c>
      <c r="T48">
        <f t="shared" si="7"/>
        <v>5.4</v>
      </c>
      <c r="U48">
        <f t="shared" si="8"/>
        <v>4.43</v>
      </c>
    </row>
    <row r="49" spans="3:21" x14ac:dyDescent="0.15">
      <c r="C49">
        <v>6</v>
      </c>
      <c r="D49">
        <v>7.1</v>
      </c>
      <c r="E49">
        <v>7.8</v>
      </c>
      <c r="S49">
        <v>6</v>
      </c>
      <c r="T49">
        <f t="shared" si="7"/>
        <v>5.4</v>
      </c>
      <c r="U49">
        <f t="shared" si="8"/>
        <v>4.53</v>
      </c>
    </row>
    <row r="50" spans="3:21" x14ac:dyDescent="0.15">
      <c r="C50">
        <v>7</v>
      </c>
      <c r="D50">
        <v>7.3</v>
      </c>
      <c r="E50">
        <v>8.6</v>
      </c>
      <c r="S50">
        <v>7</v>
      </c>
      <c r="T50">
        <f t="shared" si="7"/>
        <v>5.6</v>
      </c>
      <c r="U50">
        <f t="shared" si="8"/>
        <v>5</v>
      </c>
    </row>
    <row r="51" spans="3:21" x14ac:dyDescent="0.15">
      <c r="C51">
        <v>8</v>
      </c>
      <c r="D51">
        <v>7.8</v>
      </c>
      <c r="E51">
        <v>8.8000000000000007</v>
      </c>
      <c r="S51">
        <v>8</v>
      </c>
      <c r="T51">
        <f t="shared" si="7"/>
        <v>6.5</v>
      </c>
      <c r="U51">
        <f t="shared" si="8"/>
        <v>5.9</v>
      </c>
    </row>
    <row r="52" spans="3:21" x14ac:dyDescent="0.15">
      <c r="C52">
        <v>10</v>
      </c>
      <c r="D52">
        <v>8.5</v>
      </c>
      <c r="E52">
        <v>9.5</v>
      </c>
      <c r="S52">
        <v>10</v>
      </c>
      <c r="T52">
        <f t="shared" si="7"/>
        <v>6</v>
      </c>
      <c r="U52">
        <f t="shared" si="8"/>
        <v>6.48</v>
      </c>
    </row>
    <row r="53" spans="3:21" x14ac:dyDescent="0.15">
      <c r="C53">
        <v>20</v>
      </c>
      <c r="D53">
        <v>8.9</v>
      </c>
      <c r="E53">
        <v>10.199999999999999</v>
      </c>
      <c r="S53">
        <v>20</v>
      </c>
      <c r="T53">
        <f t="shared" si="7"/>
        <v>6.8</v>
      </c>
      <c r="U53">
        <f t="shared" si="8"/>
        <v>6.93</v>
      </c>
    </row>
    <row r="62" spans="3:21" x14ac:dyDescent="0.15">
      <c r="L62" t="s">
        <v>337</v>
      </c>
      <c r="N62" t="s">
        <v>342</v>
      </c>
      <c r="O62" t="s">
        <v>338</v>
      </c>
      <c r="S62" t="s">
        <v>361</v>
      </c>
      <c r="T62" t="s">
        <v>362</v>
      </c>
    </row>
    <row r="63" spans="3:21" x14ac:dyDescent="0.15">
      <c r="L63" t="s">
        <v>353</v>
      </c>
      <c r="M63">
        <v>1</v>
      </c>
      <c r="N63">
        <v>3.2</v>
      </c>
      <c r="O63">
        <v>2.1</v>
      </c>
      <c r="R63">
        <v>1</v>
      </c>
      <c r="S63">
        <v>3.2</v>
      </c>
      <c r="T63">
        <v>1.4</v>
      </c>
    </row>
    <row r="64" spans="3:21" x14ac:dyDescent="0.15">
      <c r="M64">
        <v>2</v>
      </c>
      <c r="N64">
        <v>6.4</v>
      </c>
      <c r="O64">
        <v>2.1</v>
      </c>
      <c r="R64">
        <v>2</v>
      </c>
      <c r="S64">
        <v>6.4</v>
      </c>
      <c r="T64">
        <v>3.4</v>
      </c>
    </row>
    <row r="65" spans="13:20" x14ac:dyDescent="0.15">
      <c r="M65">
        <v>4</v>
      </c>
      <c r="N65">
        <v>10.5</v>
      </c>
      <c r="O65">
        <v>2.1</v>
      </c>
      <c r="R65">
        <v>4</v>
      </c>
      <c r="S65">
        <v>10.5</v>
      </c>
      <c r="T65">
        <v>5.7</v>
      </c>
    </row>
    <row r="66" spans="13:20" x14ac:dyDescent="0.15">
      <c r="M66">
        <v>5</v>
      </c>
      <c r="N66">
        <v>11.7</v>
      </c>
      <c r="O66">
        <v>2.1</v>
      </c>
      <c r="R66">
        <v>5</v>
      </c>
      <c r="S66">
        <v>11.7</v>
      </c>
      <c r="T66">
        <v>7.1</v>
      </c>
    </row>
    <row r="67" spans="13:20" x14ac:dyDescent="0.15">
      <c r="M67">
        <v>6</v>
      </c>
      <c r="N67">
        <v>12.4</v>
      </c>
      <c r="O67">
        <v>2.1</v>
      </c>
      <c r="R67">
        <v>6</v>
      </c>
      <c r="S67">
        <v>12.4</v>
      </c>
      <c r="T67">
        <v>7.8</v>
      </c>
    </row>
    <row r="68" spans="13:20" x14ac:dyDescent="0.15">
      <c r="M68">
        <v>7</v>
      </c>
      <c r="N68">
        <v>12.7</v>
      </c>
      <c r="O68">
        <v>2.1</v>
      </c>
      <c r="R68">
        <v>7</v>
      </c>
      <c r="S68">
        <v>12.7</v>
      </c>
      <c r="T68">
        <v>8.6</v>
      </c>
    </row>
    <row r="69" spans="13:20" x14ac:dyDescent="0.15">
      <c r="M69">
        <v>8</v>
      </c>
      <c r="N69">
        <v>13.2</v>
      </c>
      <c r="O69">
        <v>2.1</v>
      </c>
      <c r="R69">
        <v>8</v>
      </c>
      <c r="S69">
        <v>13.2</v>
      </c>
      <c r="T69">
        <v>8.8000000000000007</v>
      </c>
    </row>
    <row r="70" spans="13:20" x14ac:dyDescent="0.15">
      <c r="M70">
        <v>10</v>
      </c>
      <c r="N70">
        <v>13.5</v>
      </c>
      <c r="O70">
        <v>2.1</v>
      </c>
      <c r="R70">
        <v>10</v>
      </c>
      <c r="S70">
        <v>13.5</v>
      </c>
      <c r="T70">
        <v>9.5</v>
      </c>
    </row>
    <row r="71" spans="13:20" x14ac:dyDescent="0.15">
      <c r="M71">
        <v>20</v>
      </c>
      <c r="N71">
        <v>13.3</v>
      </c>
      <c r="O71">
        <v>2.1</v>
      </c>
      <c r="R71">
        <v>20</v>
      </c>
      <c r="S71">
        <v>13.3</v>
      </c>
      <c r="T71">
        <v>10.199999999999999</v>
      </c>
    </row>
  </sheetData>
  <phoneticPr fontId="1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1"/>
  <sheetViews>
    <sheetView topLeftCell="A2" zoomScale="35" zoomScaleNormal="70" workbookViewId="0">
      <selection activeCell="U16" sqref="U16"/>
    </sheetView>
  </sheetViews>
  <sheetFormatPr defaultColWidth="8.875" defaultRowHeight="13.5" x14ac:dyDescent="0.15"/>
  <cols>
    <col min="1" max="1" width="19.5" customWidth="1"/>
    <col min="2" max="2" width="13.625" customWidth="1"/>
  </cols>
  <sheetData>
    <row r="1" spans="1:22" x14ac:dyDescent="0.15">
      <c r="A1" t="s">
        <v>2</v>
      </c>
    </row>
    <row r="2" spans="1:22" x14ac:dyDescent="0.15">
      <c r="A2" t="s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</row>
    <row r="3" spans="1:22" x14ac:dyDescent="0.15">
      <c r="A3" t="s">
        <v>1</v>
      </c>
      <c r="C3">
        <v>12.4</v>
      </c>
      <c r="D3">
        <v>23.3</v>
      </c>
      <c r="E3">
        <v>28.2</v>
      </c>
      <c r="F3">
        <v>29.6</v>
      </c>
      <c r="G3">
        <v>30.3</v>
      </c>
      <c r="H3">
        <v>30.6</v>
      </c>
      <c r="I3">
        <v>30.7</v>
      </c>
      <c r="J3">
        <v>30.7</v>
      </c>
      <c r="K3">
        <v>30.8</v>
      </c>
      <c r="L3">
        <v>30.7</v>
      </c>
      <c r="M3">
        <v>28.1</v>
      </c>
      <c r="N3">
        <v>29.7</v>
      </c>
      <c r="O3">
        <v>30.3</v>
      </c>
      <c r="P3">
        <v>30.5</v>
      </c>
      <c r="Q3">
        <v>30.5</v>
      </c>
      <c r="R3">
        <v>30.6</v>
      </c>
      <c r="S3">
        <v>30.6</v>
      </c>
      <c r="T3">
        <v>30.6</v>
      </c>
      <c r="U3">
        <v>30.6</v>
      </c>
      <c r="V3">
        <v>30.6</v>
      </c>
    </row>
    <row r="4" spans="1:22" x14ac:dyDescent="0.15">
      <c r="A4" t="s">
        <v>351</v>
      </c>
      <c r="C4">
        <v>4.0000000000000001E-3</v>
      </c>
      <c r="D4">
        <v>0.01</v>
      </c>
      <c r="E4">
        <v>0.03</v>
      </c>
      <c r="F4">
        <v>0.03</v>
      </c>
      <c r="G4">
        <v>0.05</v>
      </c>
      <c r="H4">
        <v>0.06</v>
      </c>
      <c r="I4">
        <v>7.0000000000000007E-2</v>
      </c>
      <c r="J4">
        <v>0.09</v>
      </c>
      <c r="K4">
        <v>0.11</v>
      </c>
      <c r="L4">
        <v>0.12</v>
      </c>
      <c r="V4">
        <v>0.25</v>
      </c>
    </row>
    <row r="5" spans="1:22" x14ac:dyDescent="0.15">
      <c r="A5" t="s">
        <v>350</v>
      </c>
      <c r="C5">
        <v>0.02</v>
      </c>
      <c r="D5">
        <v>0.05</v>
      </c>
      <c r="E5">
        <v>0.06</v>
      </c>
      <c r="F5">
        <v>7.0000000000000007E-2</v>
      </c>
      <c r="G5">
        <v>0.08</v>
      </c>
      <c r="H5">
        <v>0.09</v>
      </c>
      <c r="I5">
        <v>0.09</v>
      </c>
      <c r="J5">
        <v>0.1</v>
      </c>
      <c r="K5">
        <v>0.11</v>
      </c>
      <c r="L5">
        <v>0.12</v>
      </c>
      <c r="V5">
        <v>0.27</v>
      </c>
    </row>
    <row r="6" spans="1:22" x14ac:dyDescent="0.15">
      <c r="A6" t="s">
        <v>352</v>
      </c>
      <c r="C6" s="1">
        <f>1-C4-C5</f>
        <v>0.97599999999999998</v>
      </c>
      <c r="D6" s="1">
        <f t="shared" ref="D6:L6" si="0">1-D4-D5</f>
        <v>0.94</v>
      </c>
      <c r="E6" s="1">
        <f t="shared" si="0"/>
        <v>0.90999999999999992</v>
      </c>
      <c r="F6" s="1">
        <f t="shared" si="0"/>
        <v>0.89999999999999991</v>
      </c>
      <c r="G6" s="1">
        <f t="shared" si="0"/>
        <v>0.87</v>
      </c>
      <c r="H6" s="1">
        <f t="shared" si="0"/>
        <v>0.85</v>
      </c>
      <c r="I6" s="1">
        <f t="shared" si="0"/>
        <v>0.84</v>
      </c>
      <c r="J6" s="1">
        <f t="shared" si="0"/>
        <v>0.81</v>
      </c>
      <c r="K6" s="1">
        <f t="shared" si="0"/>
        <v>0.78</v>
      </c>
      <c r="L6" s="1">
        <f t="shared" si="0"/>
        <v>0.76</v>
      </c>
    </row>
    <row r="8" spans="1:22" x14ac:dyDescent="0.15">
      <c r="A8" t="s">
        <v>3</v>
      </c>
    </row>
    <row r="9" spans="1:22" x14ac:dyDescent="0.15">
      <c r="A9" t="s">
        <v>0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</row>
    <row r="10" spans="1:22" x14ac:dyDescent="0.15">
      <c r="A10" t="s">
        <v>1</v>
      </c>
      <c r="B10" t="s">
        <v>4</v>
      </c>
      <c r="C10">
        <v>7.3</v>
      </c>
      <c r="D10">
        <v>11.3</v>
      </c>
      <c r="E10">
        <v>12.1</v>
      </c>
      <c r="F10">
        <v>12.5</v>
      </c>
      <c r="G10">
        <v>12.6</v>
      </c>
      <c r="H10">
        <v>12.7</v>
      </c>
      <c r="I10">
        <v>12.7</v>
      </c>
      <c r="J10">
        <v>12.5</v>
      </c>
      <c r="K10">
        <v>12.6</v>
      </c>
      <c r="L10">
        <v>12.5</v>
      </c>
      <c r="M10">
        <v>12.3</v>
      </c>
      <c r="N10">
        <v>12.3</v>
      </c>
      <c r="O10">
        <v>12.4</v>
      </c>
      <c r="P10">
        <v>12.4</v>
      </c>
      <c r="Q10">
        <v>12.4</v>
      </c>
      <c r="R10">
        <v>12.4</v>
      </c>
      <c r="S10">
        <v>12.4</v>
      </c>
      <c r="T10">
        <v>12.2</v>
      </c>
      <c r="U10">
        <v>12.3</v>
      </c>
      <c r="V10">
        <v>12.3</v>
      </c>
    </row>
    <row r="11" spans="1:22" x14ac:dyDescent="0.15">
      <c r="B11" t="s">
        <v>5</v>
      </c>
      <c r="C11">
        <v>4.7</v>
      </c>
      <c r="D11">
        <v>9.1</v>
      </c>
      <c r="E11">
        <v>11.8</v>
      </c>
      <c r="F11">
        <v>12.7</v>
      </c>
      <c r="G11">
        <v>13.4</v>
      </c>
      <c r="H11">
        <v>13.7</v>
      </c>
      <c r="I11">
        <v>13.9</v>
      </c>
      <c r="J11">
        <v>14</v>
      </c>
      <c r="K11">
        <v>14</v>
      </c>
      <c r="L11">
        <v>14</v>
      </c>
      <c r="M11">
        <v>11.7</v>
      </c>
      <c r="N11">
        <v>12.4</v>
      </c>
      <c r="O11">
        <v>12.9</v>
      </c>
      <c r="P11">
        <v>13</v>
      </c>
      <c r="Q11">
        <v>13.1</v>
      </c>
      <c r="R11">
        <v>13.2</v>
      </c>
      <c r="S11">
        <v>13.2</v>
      </c>
      <c r="T11">
        <v>13.1</v>
      </c>
      <c r="U11">
        <v>13.1</v>
      </c>
      <c r="V11">
        <v>13</v>
      </c>
    </row>
    <row r="12" spans="1:22" x14ac:dyDescent="0.15">
      <c r="B12" t="s">
        <v>2</v>
      </c>
      <c r="C12">
        <v>12.4</v>
      </c>
      <c r="D12">
        <v>23.3</v>
      </c>
      <c r="E12">
        <v>28.2</v>
      </c>
      <c r="F12">
        <v>29.6</v>
      </c>
      <c r="G12">
        <v>30.3</v>
      </c>
      <c r="H12">
        <v>30.6</v>
      </c>
      <c r="I12">
        <v>30.7</v>
      </c>
      <c r="J12">
        <v>30.7</v>
      </c>
      <c r="K12">
        <v>30.8</v>
      </c>
      <c r="L12">
        <v>30.7</v>
      </c>
      <c r="M12">
        <v>28.1</v>
      </c>
      <c r="N12">
        <v>29.7</v>
      </c>
      <c r="O12">
        <v>30.3</v>
      </c>
      <c r="P12">
        <v>30.5</v>
      </c>
      <c r="Q12">
        <v>30.5</v>
      </c>
      <c r="R12">
        <v>30.6</v>
      </c>
      <c r="S12">
        <v>30.6</v>
      </c>
      <c r="T12">
        <v>30.6</v>
      </c>
      <c r="U12">
        <v>30.6</v>
      </c>
      <c r="V12">
        <v>30.6</v>
      </c>
    </row>
    <row r="15" spans="1:22" x14ac:dyDescent="0.15">
      <c r="A15" t="s">
        <v>504</v>
      </c>
    </row>
    <row r="37" spans="1:8" x14ac:dyDescent="0.15">
      <c r="A37" t="s">
        <v>503</v>
      </c>
      <c r="B37" t="s">
        <v>505</v>
      </c>
    </row>
    <row r="38" spans="1:8" x14ac:dyDescent="0.15">
      <c r="D38">
        <v>4</v>
      </c>
      <c r="E38">
        <v>3</v>
      </c>
      <c r="F38">
        <v>2</v>
      </c>
      <c r="G38">
        <v>1</v>
      </c>
      <c r="H38">
        <v>0</v>
      </c>
    </row>
    <row r="39" spans="1:8" x14ac:dyDescent="0.15">
      <c r="D39">
        <v>31</v>
      </c>
      <c r="E39">
        <v>28.5</v>
      </c>
      <c r="F39">
        <v>27.6</v>
      </c>
      <c r="G39">
        <v>23.2</v>
      </c>
    </row>
    <row r="41" spans="1:8" x14ac:dyDescent="0.15">
      <c r="C41" t="s">
        <v>506</v>
      </c>
      <c r="D41">
        <v>1</v>
      </c>
      <c r="E41">
        <f>ROUND((31/E39-E38/(E38+1))*(E38+1),2)</f>
        <v>1.35</v>
      </c>
      <c r="F41">
        <f>ROUND((31/F39-F38/(F38+1))*(F38+1),2)</f>
        <v>1.37</v>
      </c>
      <c r="G41">
        <f>ROUND((31/G39-G38/(G38+1))*(G38+1),2)</f>
        <v>1.67</v>
      </c>
      <c r="H41" s="6"/>
    </row>
  </sheetData>
  <phoneticPr fontId="1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L255"/>
  <sheetViews>
    <sheetView topLeftCell="AD95" zoomScale="40" zoomScaleNormal="40" workbookViewId="0">
      <selection activeCell="AM151" sqref="AM151"/>
    </sheetView>
  </sheetViews>
  <sheetFormatPr defaultColWidth="8.875" defaultRowHeight="13.5" x14ac:dyDescent="0.15"/>
  <cols>
    <col min="1" max="1" width="41.125" customWidth="1"/>
    <col min="2" max="2" width="31" customWidth="1"/>
    <col min="3" max="3" width="12.5" customWidth="1"/>
    <col min="4" max="4" width="16.125" customWidth="1"/>
    <col min="5" max="5" width="23.125" customWidth="1"/>
    <col min="7" max="7" width="45" customWidth="1"/>
    <col min="8" max="8" width="13.5" customWidth="1"/>
    <col min="9" max="9" width="15.5" bestFit="1" customWidth="1"/>
    <col min="10" max="19" width="21" bestFit="1" customWidth="1"/>
    <col min="20" max="20" width="52" customWidth="1"/>
    <col min="31" max="31" width="7.375" customWidth="1"/>
    <col min="32" max="32" width="9.125" hidden="1" customWidth="1"/>
    <col min="33" max="33" width="21.5" customWidth="1"/>
    <col min="34" max="40" width="9" bestFit="1" customWidth="1"/>
    <col min="45" max="48" width="9" bestFit="1" customWidth="1"/>
    <col min="49" max="49" width="13.5" customWidth="1"/>
    <col min="50" max="50" width="9.875" bestFit="1" customWidth="1"/>
    <col min="52" max="52" width="9" bestFit="1" customWidth="1"/>
    <col min="63" max="63" width="9" bestFit="1" customWidth="1"/>
    <col min="64" max="64" width="9.875" bestFit="1" customWidth="1"/>
  </cols>
  <sheetData>
    <row r="1" spans="1:64" x14ac:dyDescent="0.15">
      <c r="C1" t="s">
        <v>363</v>
      </c>
      <c r="D1" t="s">
        <v>368</v>
      </c>
      <c r="E1" t="s">
        <v>364</v>
      </c>
      <c r="I1">
        <f>I2*10</f>
        <v>0</v>
      </c>
      <c r="J1">
        <f t="shared" ref="J1:S1" si="0">J2*10</f>
        <v>1</v>
      </c>
      <c r="K1">
        <f t="shared" si="0"/>
        <v>2</v>
      </c>
      <c r="L1">
        <f t="shared" si="0"/>
        <v>3</v>
      </c>
      <c r="M1">
        <f t="shared" si="0"/>
        <v>4</v>
      </c>
      <c r="N1">
        <f t="shared" si="0"/>
        <v>5</v>
      </c>
      <c r="O1">
        <f t="shared" si="0"/>
        <v>6</v>
      </c>
      <c r="P1">
        <f t="shared" si="0"/>
        <v>7</v>
      </c>
      <c r="Q1">
        <f t="shared" si="0"/>
        <v>8</v>
      </c>
      <c r="R1">
        <f t="shared" si="0"/>
        <v>9</v>
      </c>
      <c r="S1">
        <f t="shared" si="0"/>
        <v>10</v>
      </c>
    </row>
    <row r="2" spans="1:64" x14ac:dyDescent="0.15">
      <c r="B2" t="s">
        <v>365</v>
      </c>
      <c r="C2">
        <v>62.5</v>
      </c>
      <c r="D2">
        <v>125</v>
      </c>
      <c r="E2">
        <v>128</v>
      </c>
      <c r="H2" t="s">
        <v>491</v>
      </c>
      <c r="I2">
        <v>0</v>
      </c>
      <c r="J2">
        <v>0.1</v>
      </c>
      <c r="K2">
        <v>0.2</v>
      </c>
      <c r="L2">
        <v>0.3</v>
      </c>
      <c r="M2">
        <v>0.4</v>
      </c>
      <c r="N2">
        <v>0.5</v>
      </c>
      <c r="O2">
        <v>0.6</v>
      </c>
      <c r="P2">
        <v>0.7</v>
      </c>
      <c r="Q2">
        <v>0.8</v>
      </c>
      <c r="R2">
        <v>0.9</v>
      </c>
      <c r="S2">
        <v>1</v>
      </c>
      <c r="AI2" t="s">
        <v>500</v>
      </c>
      <c r="AN2" t="s">
        <v>501</v>
      </c>
      <c r="AV2" t="s">
        <v>563</v>
      </c>
      <c r="AW2" t="s">
        <v>489</v>
      </c>
    </row>
    <row r="3" spans="1:64" x14ac:dyDescent="0.15">
      <c r="B3" t="s">
        <v>367</v>
      </c>
      <c r="C3">
        <f>ROUND(1/C4,3)</f>
        <v>0.21199999999999999</v>
      </c>
      <c r="D3">
        <f>ROUND(1/D4,3)</f>
        <v>0.67600000000000005</v>
      </c>
      <c r="E3">
        <f>ROUND(1/E4,3)</f>
        <v>0.80700000000000005</v>
      </c>
      <c r="G3" t="s">
        <v>492</v>
      </c>
      <c r="H3" t="s">
        <v>489</v>
      </c>
      <c r="I3" s="1">
        <v>0.73</v>
      </c>
      <c r="J3" s="1">
        <v>1.56</v>
      </c>
      <c r="K3" s="1">
        <v>2.46</v>
      </c>
      <c r="L3" s="1">
        <v>3.46</v>
      </c>
      <c r="M3" s="1">
        <v>4.51</v>
      </c>
      <c r="N3" s="1">
        <v>5.15</v>
      </c>
      <c r="O3" s="1">
        <v>5.12</v>
      </c>
      <c r="P3" s="1">
        <v>4.93</v>
      </c>
      <c r="Q3" s="1">
        <v>4.45</v>
      </c>
      <c r="R3" s="1">
        <v>4.2</v>
      </c>
      <c r="S3" s="1">
        <v>3.8</v>
      </c>
      <c r="AE3">
        <v>0.73147099999999998</v>
      </c>
      <c r="AF3">
        <f>ROUND(AE3-0.7315,4)</f>
        <v>0</v>
      </c>
      <c r="AG3">
        <f>ROUND(1-POWER(1-AH3,1/31),4)</f>
        <v>0</v>
      </c>
      <c r="AH3" s="1">
        <v>0</v>
      </c>
      <c r="AI3" s="1">
        <v>0.72795699999999997</v>
      </c>
      <c r="AJ3">
        <f>AI3-0.728</f>
        <v>-4.3000000000015248E-5</v>
      </c>
      <c r="AM3" s="1">
        <v>0</v>
      </c>
      <c r="AN3" s="1">
        <v>0.72867400000000004</v>
      </c>
      <c r="AS3">
        <f>AI3-AN3</f>
        <v>-7.1700000000007869E-4</v>
      </c>
      <c r="AV3">
        <f>AG3</f>
        <v>0</v>
      </c>
      <c r="AW3">
        <f>ROUND(AI3/32,4)</f>
        <v>2.2700000000000001E-2</v>
      </c>
    </row>
    <row r="4" spans="1:64" x14ac:dyDescent="0.15">
      <c r="B4" t="s">
        <v>366</v>
      </c>
      <c r="C4">
        <v>4.7249999999999996</v>
      </c>
      <c r="D4">
        <v>1.4790000000000001</v>
      </c>
      <c r="E4">
        <v>1.2390000000000001</v>
      </c>
      <c r="G4" t="s">
        <v>493</v>
      </c>
      <c r="I4">
        <f>I3-0.73</f>
        <v>0</v>
      </c>
      <c r="J4">
        <f t="shared" ref="J4:S4" si="1">J3-0.73</f>
        <v>0.83000000000000007</v>
      </c>
      <c r="K4">
        <f t="shared" si="1"/>
        <v>1.73</v>
      </c>
      <c r="L4">
        <f t="shared" si="1"/>
        <v>2.73</v>
      </c>
      <c r="M4">
        <f t="shared" si="1"/>
        <v>3.78</v>
      </c>
      <c r="N4">
        <f t="shared" si="1"/>
        <v>4.42</v>
      </c>
      <c r="O4">
        <f t="shared" si="1"/>
        <v>4.3900000000000006</v>
      </c>
      <c r="P4">
        <f t="shared" si="1"/>
        <v>4.1999999999999993</v>
      </c>
      <c r="Q4">
        <f t="shared" si="1"/>
        <v>3.72</v>
      </c>
      <c r="R4">
        <f t="shared" si="1"/>
        <v>3.47</v>
      </c>
      <c r="S4">
        <f t="shared" si="1"/>
        <v>3.07</v>
      </c>
      <c r="AE4">
        <v>0.84417799999999998</v>
      </c>
      <c r="AF4">
        <f t="shared" ref="AF4:AF67" si="2">ROUND(AE4-0.7315,4)</f>
        <v>0.11269999999999999</v>
      </c>
      <c r="AG4">
        <f>ROUND(1-POWER(1-AH4,1/32),4)</f>
        <v>2.9999999999999997E-4</v>
      </c>
      <c r="AH4" s="1">
        <v>0.01</v>
      </c>
      <c r="AI4" s="1">
        <v>1.2127779999999999</v>
      </c>
      <c r="AJ4">
        <f t="shared" ref="AJ4:AJ67" si="3">AI4-0.728</f>
        <v>0.48477799999999993</v>
      </c>
      <c r="AM4" s="1"/>
      <c r="AN4" s="1">
        <v>0.69266700000000003</v>
      </c>
      <c r="AS4">
        <f>AI4-AN4</f>
        <v>0.52011099999999988</v>
      </c>
      <c r="AV4">
        <f>AG4</f>
        <v>2.9999999999999997E-4</v>
      </c>
      <c r="AW4">
        <f t="shared" ref="AW4:AW67" si="4">ROUND(AI4/32,4)</f>
        <v>3.7900000000000003E-2</v>
      </c>
      <c r="AX4">
        <f>ROUND(AW4/AV4,2)</f>
        <v>126.33</v>
      </c>
      <c r="BK4">
        <f>AV4</f>
        <v>2.9999999999999997E-4</v>
      </c>
      <c r="BL4">
        <f>AX4</f>
        <v>126.33</v>
      </c>
    </row>
    <row r="5" spans="1:64" x14ac:dyDescent="0.15">
      <c r="T5">
        <v>3.07</v>
      </c>
      <c r="AE5">
        <v>1.1229880000000001</v>
      </c>
      <c r="AF5">
        <f t="shared" si="2"/>
        <v>0.39150000000000001</v>
      </c>
      <c r="AG5">
        <f t="shared" ref="AG5:AG68" si="5">ROUND(1-POWER(1-AH5,1/32),4)</f>
        <v>5.9999999999999995E-4</v>
      </c>
      <c r="AH5" s="1">
        <v>0.02</v>
      </c>
      <c r="AI5" s="1">
        <v>1.782502</v>
      </c>
      <c r="AJ5">
        <f t="shared" si="3"/>
        <v>1.0545020000000001</v>
      </c>
      <c r="AM5" s="1"/>
      <c r="AN5" s="1">
        <v>0.79244400000000004</v>
      </c>
      <c r="AS5">
        <f t="shared" ref="AS5:AS67" si="6">AI5-AN5</f>
        <v>0.99005799999999999</v>
      </c>
      <c r="AV5">
        <f t="shared" ref="AV5:AV67" si="7">AG5</f>
        <v>5.9999999999999995E-4</v>
      </c>
      <c r="AW5">
        <f t="shared" si="4"/>
        <v>5.57E-2</v>
      </c>
      <c r="AX5">
        <f t="shared" ref="AX5:AX68" si="8">ROUND(AW5/AV5,2)</f>
        <v>92.83</v>
      </c>
      <c r="BK5">
        <f t="shared" ref="BK5:BK68" si="9">AV5</f>
        <v>5.9999999999999995E-4</v>
      </c>
      <c r="BL5">
        <f t="shared" ref="BL5:BL68" si="10">AX5</f>
        <v>92.83</v>
      </c>
    </row>
    <row r="6" spans="1:64" x14ac:dyDescent="0.15">
      <c r="AE6">
        <v>1.270062</v>
      </c>
      <c r="AF6">
        <f t="shared" si="2"/>
        <v>0.53859999999999997</v>
      </c>
      <c r="AG6">
        <f t="shared" si="5"/>
        <v>1E-3</v>
      </c>
      <c r="AH6" s="1">
        <v>0.03</v>
      </c>
      <c r="AI6" s="1">
        <v>2.031282</v>
      </c>
      <c r="AJ6">
        <f t="shared" si="3"/>
        <v>1.3032820000000001</v>
      </c>
      <c r="AM6" s="1"/>
      <c r="AN6" s="1">
        <v>0.88764100000000001</v>
      </c>
      <c r="AS6">
        <f t="shared" si="6"/>
        <v>1.1436410000000001</v>
      </c>
      <c r="AV6">
        <f t="shared" si="7"/>
        <v>1E-3</v>
      </c>
      <c r="AW6">
        <f t="shared" si="4"/>
        <v>6.3500000000000001E-2</v>
      </c>
      <c r="AX6">
        <f t="shared" si="8"/>
        <v>63.5</v>
      </c>
      <c r="BK6">
        <f t="shared" si="9"/>
        <v>1E-3</v>
      </c>
      <c r="BL6">
        <f t="shared" si="10"/>
        <v>63.5</v>
      </c>
    </row>
    <row r="7" spans="1:64" x14ac:dyDescent="0.15">
      <c r="A7" t="s">
        <v>482</v>
      </c>
      <c r="AE7">
        <v>1.4436530000000001</v>
      </c>
      <c r="AF7">
        <f t="shared" si="2"/>
        <v>0.71220000000000006</v>
      </c>
      <c r="AG7">
        <f t="shared" si="5"/>
        <v>1.2999999999999999E-3</v>
      </c>
      <c r="AH7" s="1">
        <v>0.04</v>
      </c>
      <c r="AI7" s="1">
        <v>2.3107880000000001</v>
      </c>
      <c r="AJ7">
        <f t="shared" si="3"/>
        <v>1.5827880000000001</v>
      </c>
      <c r="AM7" s="1"/>
      <c r="AN7" s="1">
        <v>0.966387</v>
      </c>
      <c r="AS7">
        <f t="shared" si="6"/>
        <v>1.344401</v>
      </c>
      <c r="AV7">
        <f t="shared" si="7"/>
        <v>1.2999999999999999E-3</v>
      </c>
      <c r="AW7">
        <f t="shared" si="4"/>
        <v>7.22E-2</v>
      </c>
      <c r="AX7">
        <f t="shared" si="8"/>
        <v>55.54</v>
      </c>
      <c r="BK7">
        <f t="shared" si="9"/>
        <v>1.2999999999999999E-3</v>
      </c>
      <c r="BL7">
        <f t="shared" si="10"/>
        <v>55.54</v>
      </c>
    </row>
    <row r="8" spans="1:64" x14ac:dyDescent="0.15">
      <c r="A8" t="s">
        <v>335</v>
      </c>
      <c r="D8" s="1"/>
      <c r="E8" s="1" t="s">
        <v>362</v>
      </c>
      <c r="H8" t="s">
        <v>491</v>
      </c>
      <c r="I8">
        <v>0</v>
      </c>
      <c r="J8">
        <v>0.1</v>
      </c>
      <c r="K8">
        <v>0.2</v>
      </c>
      <c r="L8">
        <v>0.3</v>
      </c>
      <c r="M8">
        <v>0.4</v>
      </c>
      <c r="N8">
        <v>0.5</v>
      </c>
      <c r="O8">
        <v>0.6</v>
      </c>
      <c r="P8">
        <v>0.7</v>
      </c>
      <c r="Q8">
        <v>0.8</v>
      </c>
      <c r="R8">
        <v>0.9</v>
      </c>
      <c r="S8">
        <v>1</v>
      </c>
      <c r="AE8">
        <v>1.560157</v>
      </c>
      <c r="AF8">
        <f t="shared" si="2"/>
        <v>0.82869999999999999</v>
      </c>
      <c r="AG8">
        <f t="shared" si="5"/>
        <v>1.6000000000000001E-3</v>
      </c>
      <c r="AH8" s="1">
        <v>0.05</v>
      </c>
      <c r="AI8" s="1">
        <v>2.4695040000000001</v>
      </c>
      <c r="AJ8">
        <f t="shared" si="3"/>
        <v>1.7415040000000002</v>
      </c>
      <c r="AM8" s="1">
        <v>0.05</v>
      </c>
      <c r="AN8" s="1">
        <v>1.033107</v>
      </c>
      <c r="AS8">
        <f t="shared" si="6"/>
        <v>1.4363970000000001</v>
      </c>
      <c r="AV8">
        <f t="shared" si="7"/>
        <v>1.6000000000000001E-3</v>
      </c>
      <c r="AW8">
        <f t="shared" si="4"/>
        <v>7.7200000000000005E-2</v>
      </c>
      <c r="AX8">
        <f t="shared" si="8"/>
        <v>48.25</v>
      </c>
      <c r="BK8">
        <f t="shared" si="9"/>
        <v>1.6000000000000001E-3</v>
      </c>
      <c r="BL8">
        <f t="shared" si="10"/>
        <v>48.25</v>
      </c>
    </row>
    <row r="9" spans="1:64" x14ac:dyDescent="0.15">
      <c r="B9" t="s">
        <v>366</v>
      </c>
      <c r="D9" s="1">
        <v>12.2</v>
      </c>
      <c r="E9" s="1">
        <v>6.4</v>
      </c>
      <c r="G9" t="s">
        <v>494</v>
      </c>
      <c r="H9" t="s">
        <v>489</v>
      </c>
      <c r="I9">
        <f>I4-I2*3.07</f>
        <v>0</v>
      </c>
      <c r="J9">
        <f t="shared" ref="J9:S9" si="11">J4-J2*3.07</f>
        <v>0.52300000000000013</v>
      </c>
      <c r="K9">
        <f t="shared" si="11"/>
        <v>1.1160000000000001</v>
      </c>
      <c r="L9">
        <f t="shared" si="11"/>
        <v>1.8090000000000002</v>
      </c>
      <c r="M9">
        <f t="shared" si="11"/>
        <v>2.5519999999999996</v>
      </c>
      <c r="N9">
        <f t="shared" si="11"/>
        <v>2.8849999999999998</v>
      </c>
      <c r="O9">
        <f t="shared" si="11"/>
        <v>2.5480000000000009</v>
      </c>
      <c r="P9">
        <f t="shared" si="11"/>
        <v>2.0509999999999997</v>
      </c>
      <c r="Q9">
        <f t="shared" si="11"/>
        <v>1.2640000000000002</v>
      </c>
      <c r="R9">
        <f t="shared" si="11"/>
        <v>0.70700000000000029</v>
      </c>
      <c r="S9">
        <f t="shared" si="11"/>
        <v>0</v>
      </c>
      <c r="AE9">
        <v>1.6862680000000001</v>
      </c>
      <c r="AF9">
        <f t="shared" si="2"/>
        <v>0.95479999999999998</v>
      </c>
      <c r="AG9">
        <f t="shared" si="5"/>
        <v>1.9E-3</v>
      </c>
      <c r="AH9" s="1">
        <v>0.06</v>
      </c>
      <c r="AI9" s="1">
        <v>2.723706</v>
      </c>
      <c r="AJ9">
        <f t="shared" si="3"/>
        <v>1.995706</v>
      </c>
      <c r="AM9" s="1"/>
      <c r="AN9" s="1">
        <v>1.10286</v>
      </c>
      <c r="AS9">
        <f t="shared" si="6"/>
        <v>1.620846</v>
      </c>
      <c r="AV9">
        <f t="shared" si="7"/>
        <v>1.9E-3</v>
      </c>
      <c r="AW9">
        <f t="shared" si="4"/>
        <v>8.5099999999999995E-2</v>
      </c>
      <c r="AX9">
        <f t="shared" si="8"/>
        <v>44.79</v>
      </c>
      <c r="BK9">
        <f t="shared" si="9"/>
        <v>1.9E-3</v>
      </c>
      <c r="BL9">
        <f t="shared" si="10"/>
        <v>44.79</v>
      </c>
    </row>
    <row r="10" spans="1:64" x14ac:dyDescent="0.15">
      <c r="B10" t="s">
        <v>483</v>
      </c>
      <c r="D10" s="1">
        <v>1</v>
      </c>
      <c r="E10" s="1">
        <v>1.64</v>
      </c>
      <c r="AE10">
        <v>1.8003769999999999</v>
      </c>
      <c r="AF10">
        <f t="shared" si="2"/>
        <v>1.0689</v>
      </c>
      <c r="AG10">
        <f t="shared" si="5"/>
        <v>2.3E-3</v>
      </c>
      <c r="AH10" s="1">
        <v>7.0000000000000007E-2</v>
      </c>
      <c r="AI10" s="1">
        <v>2.856732</v>
      </c>
      <c r="AJ10">
        <f t="shared" si="3"/>
        <v>2.1287320000000003</v>
      </c>
      <c r="AM10" s="1"/>
      <c r="AN10" s="1">
        <v>1.162514</v>
      </c>
      <c r="AS10">
        <f t="shared" si="6"/>
        <v>1.694218</v>
      </c>
      <c r="AV10">
        <f t="shared" si="7"/>
        <v>2.3E-3</v>
      </c>
      <c r="AW10">
        <f t="shared" si="4"/>
        <v>8.9300000000000004E-2</v>
      </c>
      <c r="AX10">
        <f t="shared" si="8"/>
        <v>38.83</v>
      </c>
      <c r="BK10">
        <f t="shared" si="9"/>
        <v>2.3E-3</v>
      </c>
      <c r="BL10">
        <f t="shared" si="10"/>
        <v>38.83</v>
      </c>
    </row>
    <row r="11" spans="1:64" x14ac:dyDescent="0.15">
      <c r="B11" t="s">
        <v>484</v>
      </c>
      <c r="D11" s="1">
        <v>0.15</v>
      </c>
      <c r="E11" s="1">
        <v>0.15</v>
      </c>
      <c r="AE11">
        <v>1.921916</v>
      </c>
      <c r="AF11">
        <f t="shared" si="2"/>
        <v>1.1903999999999999</v>
      </c>
      <c r="AG11">
        <f t="shared" si="5"/>
        <v>2.5999999999999999E-3</v>
      </c>
      <c r="AH11" s="1">
        <v>0.08</v>
      </c>
      <c r="AI11" s="1">
        <v>2.9538739999999999</v>
      </c>
      <c r="AJ11">
        <f t="shared" si="3"/>
        <v>2.2258740000000001</v>
      </c>
      <c r="AM11" s="1"/>
      <c r="AN11" s="1">
        <v>1.258483</v>
      </c>
      <c r="AS11">
        <f t="shared" si="6"/>
        <v>1.6953909999999999</v>
      </c>
      <c r="AV11">
        <f t="shared" si="7"/>
        <v>2.5999999999999999E-3</v>
      </c>
      <c r="AW11">
        <f t="shared" si="4"/>
        <v>9.2299999999999993E-2</v>
      </c>
      <c r="AX11">
        <f t="shared" si="8"/>
        <v>35.5</v>
      </c>
      <c r="BK11">
        <f t="shared" si="9"/>
        <v>2.5999999999999999E-3</v>
      </c>
      <c r="BL11">
        <f t="shared" si="10"/>
        <v>35.5</v>
      </c>
    </row>
    <row r="12" spans="1:64" x14ac:dyDescent="0.15">
      <c r="B12" t="s">
        <v>485</v>
      </c>
      <c r="D12" s="1">
        <v>0.27</v>
      </c>
      <c r="E12" s="1">
        <v>0.4</v>
      </c>
      <c r="AE12">
        <v>1.9852110000000001</v>
      </c>
      <c r="AF12">
        <f t="shared" si="2"/>
        <v>1.2537</v>
      </c>
      <c r="AG12">
        <f t="shared" si="5"/>
        <v>2.8999999999999998E-3</v>
      </c>
      <c r="AH12" s="1">
        <v>0.09</v>
      </c>
      <c r="AI12" s="1">
        <v>3.0416340000000002</v>
      </c>
      <c r="AJ12">
        <f t="shared" si="3"/>
        <v>2.3136340000000004</v>
      </c>
      <c r="AM12" s="1"/>
      <c r="AN12" s="1">
        <v>1.347645</v>
      </c>
      <c r="AS12">
        <f t="shared" si="6"/>
        <v>1.6939890000000002</v>
      </c>
      <c r="AV12">
        <f t="shared" si="7"/>
        <v>2.8999999999999998E-3</v>
      </c>
      <c r="AW12">
        <f t="shared" si="4"/>
        <v>9.5100000000000004E-2</v>
      </c>
      <c r="AX12">
        <f t="shared" si="8"/>
        <v>32.79</v>
      </c>
      <c r="BK12">
        <f t="shared" si="9"/>
        <v>2.8999999999999998E-3</v>
      </c>
      <c r="BL12">
        <f t="shared" si="10"/>
        <v>32.79</v>
      </c>
    </row>
    <row r="13" spans="1:64" x14ac:dyDescent="0.15">
      <c r="A13">
        <v>4</v>
      </c>
      <c r="B13" t="s">
        <v>486</v>
      </c>
      <c r="D13" s="1" t="s">
        <v>488</v>
      </c>
      <c r="E13" s="1" t="s">
        <v>487</v>
      </c>
      <c r="AE13">
        <v>2.066065</v>
      </c>
      <c r="AF13">
        <f t="shared" si="2"/>
        <v>1.3346</v>
      </c>
      <c r="AG13">
        <f t="shared" si="5"/>
        <v>3.3E-3</v>
      </c>
      <c r="AH13" s="1">
        <v>0.1</v>
      </c>
      <c r="AI13" s="1">
        <v>3.1054550000000001</v>
      </c>
      <c r="AJ13">
        <f t="shared" si="3"/>
        <v>2.3774550000000003</v>
      </c>
      <c r="AM13" s="1">
        <v>0.1</v>
      </c>
      <c r="AN13" s="1">
        <v>1.4167350000000001</v>
      </c>
      <c r="AS13">
        <f t="shared" si="6"/>
        <v>1.68872</v>
      </c>
      <c r="AV13">
        <f t="shared" si="7"/>
        <v>3.3E-3</v>
      </c>
      <c r="AW13">
        <f t="shared" si="4"/>
        <v>9.7000000000000003E-2</v>
      </c>
      <c r="AX13">
        <f t="shared" si="8"/>
        <v>29.39</v>
      </c>
      <c r="BK13">
        <f t="shared" si="9"/>
        <v>3.3E-3</v>
      </c>
      <c r="BL13">
        <f t="shared" si="10"/>
        <v>29.39</v>
      </c>
    </row>
    <row r="14" spans="1:64" x14ac:dyDescent="0.15">
      <c r="AE14">
        <v>2.2176870000000002</v>
      </c>
      <c r="AF14">
        <f t="shared" si="2"/>
        <v>1.4862</v>
      </c>
      <c r="AG14">
        <f t="shared" si="5"/>
        <v>3.5999999999999999E-3</v>
      </c>
      <c r="AH14" s="1">
        <v>0.11</v>
      </c>
      <c r="AI14" s="1">
        <v>3.1997949999999999</v>
      </c>
      <c r="AJ14">
        <f t="shared" si="3"/>
        <v>2.4717950000000002</v>
      </c>
      <c r="AM14" s="1"/>
      <c r="AN14" s="1">
        <v>1.47801</v>
      </c>
      <c r="AS14">
        <f t="shared" si="6"/>
        <v>1.7217849999999999</v>
      </c>
      <c r="AV14">
        <f t="shared" si="7"/>
        <v>3.5999999999999999E-3</v>
      </c>
      <c r="AW14">
        <f t="shared" si="4"/>
        <v>0.1</v>
      </c>
      <c r="AX14">
        <f t="shared" si="8"/>
        <v>27.78</v>
      </c>
      <c r="BK14">
        <f t="shared" si="9"/>
        <v>3.5999999999999999E-3</v>
      </c>
      <c r="BL14">
        <f t="shared" si="10"/>
        <v>27.78</v>
      </c>
    </row>
    <row r="15" spans="1:64" x14ac:dyDescent="0.15">
      <c r="AE15">
        <v>2.213695</v>
      </c>
      <c r="AF15">
        <f t="shared" si="2"/>
        <v>1.4822</v>
      </c>
      <c r="AG15">
        <f t="shared" si="5"/>
        <v>4.0000000000000001E-3</v>
      </c>
      <c r="AH15" s="1">
        <v>0.12</v>
      </c>
      <c r="AI15" s="1">
        <v>3.212224</v>
      </c>
      <c r="AJ15">
        <f t="shared" si="3"/>
        <v>2.4842240000000002</v>
      </c>
      <c r="AM15" s="1"/>
      <c r="AN15" s="1">
        <v>1.5300720000000001</v>
      </c>
      <c r="AS15">
        <f t="shared" si="6"/>
        <v>1.6821519999999999</v>
      </c>
      <c r="AV15">
        <f t="shared" si="7"/>
        <v>4.0000000000000001E-3</v>
      </c>
      <c r="AW15">
        <f t="shared" si="4"/>
        <v>0.1004</v>
      </c>
      <c r="AX15">
        <f t="shared" si="8"/>
        <v>25.1</v>
      </c>
      <c r="BK15">
        <f t="shared" si="9"/>
        <v>4.0000000000000001E-3</v>
      </c>
      <c r="BL15">
        <f t="shared" si="10"/>
        <v>25.1</v>
      </c>
    </row>
    <row r="16" spans="1:64" x14ac:dyDescent="0.15">
      <c r="AE16">
        <v>2.3195600000000001</v>
      </c>
      <c r="AF16">
        <f t="shared" si="2"/>
        <v>1.5881000000000001</v>
      </c>
      <c r="AG16">
        <f t="shared" si="5"/>
        <v>4.3E-3</v>
      </c>
      <c r="AH16" s="1">
        <v>0.13</v>
      </c>
      <c r="AI16" s="1">
        <v>3.26871</v>
      </c>
      <c r="AJ16">
        <f t="shared" si="3"/>
        <v>2.5407099999999998</v>
      </c>
      <c r="AM16" s="1"/>
      <c r="AN16" s="1">
        <v>1.5992850000000001</v>
      </c>
      <c r="AS16">
        <f t="shared" si="6"/>
        <v>1.6694249999999999</v>
      </c>
      <c r="AV16">
        <f t="shared" si="7"/>
        <v>4.3E-3</v>
      </c>
      <c r="AW16">
        <f t="shared" si="4"/>
        <v>0.1021</v>
      </c>
      <c r="AX16">
        <f t="shared" si="8"/>
        <v>23.74</v>
      </c>
      <c r="BK16">
        <f t="shared" si="9"/>
        <v>4.3E-3</v>
      </c>
      <c r="BL16">
        <f t="shared" si="10"/>
        <v>23.74</v>
      </c>
    </row>
    <row r="17" spans="2:64" x14ac:dyDescent="0.15">
      <c r="D17">
        <f>ROUND(1/D9,3)</f>
        <v>8.2000000000000003E-2</v>
      </c>
      <c r="E17">
        <f>ROUND(1/E9,3)</f>
        <v>0.156</v>
      </c>
      <c r="AE17">
        <v>2.3769330000000002</v>
      </c>
      <c r="AF17">
        <f t="shared" si="2"/>
        <v>1.6454</v>
      </c>
      <c r="AG17">
        <f t="shared" si="5"/>
        <v>4.7000000000000002E-3</v>
      </c>
      <c r="AH17" s="1">
        <v>0.14000000000000001</v>
      </c>
      <c r="AI17" s="1">
        <v>3.2599100000000001</v>
      </c>
      <c r="AJ17">
        <f t="shared" si="3"/>
        <v>2.5319099999999999</v>
      </c>
      <c r="AM17" s="1"/>
      <c r="AN17" s="1">
        <v>1.6379969999999999</v>
      </c>
      <c r="AS17">
        <f t="shared" si="6"/>
        <v>1.6219130000000002</v>
      </c>
      <c r="AV17">
        <f t="shared" si="7"/>
        <v>4.7000000000000002E-3</v>
      </c>
      <c r="AW17">
        <f t="shared" si="4"/>
        <v>0.1019</v>
      </c>
      <c r="AX17">
        <f t="shared" si="8"/>
        <v>21.68</v>
      </c>
      <c r="BK17">
        <f t="shared" si="9"/>
        <v>4.7000000000000002E-3</v>
      </c>
      <c r="BL17">
        <f t="shared" si="10"/>
        <v>21.68</v>
      </c>
    </row>
    <row r="18" spans="2:64" x14ac:dyDescent="0.15">
      <c r="AE18">
        <v>2.4145189999999999</v>
      </c>
      <c r="AF18">
        <f t="shared" si="2"/>
        <v>1.6830000000000001</v>
      </c>
      <c r="AG18">
        <f t="shared" si="5"/>
        <v>5.1000000000000004E-3</v>
      </c>
      <c r="AH18" s="1">
        <v>0.15</v>
      </c>
      <c r="AI18" s="1">
        <v>3.2782559999999998</v>
      </c>
      <c r="AJ18">
        <f t="shared" si="3"/>
        <v>2.5502560000000001</v>
      </c>
      <c r="AM18" s="1">
        <v>0.15</v>
      </c>
      <c r="AN18" s="1">
        <v>1.71065</v>
      </c>
      <c r="AS18">
        <f t="shared" si="6"/>
        <v>1.5676059999999998</v>
      </c>
      <c r="AV18">
        <f t="shared" si="7"/>
        <v>5.1000000000000004E-3</v>
      </c>
      <c r="AW18">
        <f t="shared" si="4"/>
        <v>0.1024</v>
      </c>
      <c r="AX18">
        <f t="shared" si="8"/>
        <v>20.079999999999998</v>
      </c>
      <c r="BK18">
        <f t="shared" si="9"/>
        <v>5.1000000000000004E-3</v>
      </c>
      <c r="BL18">
        <f t="shared" si="10"/>
        <v>20.079999999999998</v>
      </c>
    </row>
    <row r="19" spans="2:64" x14ac:dyDescent="0.15">
      <c r="B19" s="1"/>
      <c r="C19" s="1" t="s">
        <v>490</v>
      </c>
      <c r="D19" s="1" t="s">
        <v>507</v>
      </c>
      <c r="E19" t="s">
        <v>441</v>
      </c>
      <c r="AE19">
        <v>2.4024570000000001</v>
      </c>
      <c r="AF19">
        <f t="shared" si="2"/>
        <v>1.671</v>
      </c>
      <c r="AG19">
        <f t="shared" si="5"/>
        <v>5.4000000000000003E-3</v>
      </c>
      <c r="AH19" s="1">
        <v>0.16</v>
      </c>
      <c r="AI19" s="1">
        <v>3.2971409999999999</v>
      </c>
      <c r="AJ19">
        <f t="shared" si="3"/>
        <v>2.5691410000000001</v>
      </c>
      <c r="AM19" s="1"/>
      <c r="AN19" s="1">
        <v>1.760888</v>
      </c>
      <c r="AS19">
        <f t="shared" si="6"/>
        <v>1.5362529999999999</v>
      </c>
      <c r="AV19">
        <f t="shared" si="7"/>
        <v>5.4000000000000003E-3</v>
      </c>
      <c r="AW19">
        <f t="shared" si="4"/>
        <v>0.10299999999999999</v>
      </c>
      <c r="AX19">
        <f t="shared" si="8"/>
        <v>19.07</v>
      </c>
      <c r="BK19">
        <f t="shared" si="9"/>
        <v>5.4000000000000003E-3</v>
      </c>
      <c r="BL19">
        <f t="shared" si="10"/>
        <v>19.07</v>
      </c>
    </row>
    <row r="20" spans="2:64" x14ac:dyDescent="0.15">
      <c r="B20" s="1" t="s">
        <v>508</v>
      </c>
      <c r="C20" s="1">
        <v>31250000</v>
      </c>
      <c r="D20" s="1">
        <v>3681342</v>
      </c>
      <c r="E20">
        <f>ROUND(D20/(D20+C20),2)</f>
        <v>0.11</v>
      </c>
      <c r="AE20">
        <v>2.4773999999999998</v>
      </c>
      <c r="AF20">
        <f t="shared" si="2"/>
        <v>1.7459</v>
      </c>
      <c r="AG20">
        <f t="shared" si="5"/>
        <v>5.7999999999999996E-3</v>
      </c>
      <c r="AH20" s="1">
        <v>0.17</v>
      </c>
      <c r="AI20" s="1">
        <v>3.2813379999999999</v>
      </c>
      <c r="AJ20">
        <f t="shared" si="3"/>
        <v>2.5533380000000001</v>
      </c>
      <c r="AM20" s="1"/>
      <c r="AN20" s="1">
        <v>1.8284290000000001</v>
      </c>
      <c r="AS20">
        <f t="shared" si="6"/>
        <v>1.4529089999999998</v>
      </c>
      <c r="AV20">
        <f t="shared" si="7"/>
        <v>5.7999999999999996E-3</v>
      </c>
      <c r="AW20">
        <f t="shared" si="4"/>
        <v>0.10249999999999999</v>
      </c>
      <c r="AX20">
        <f t="shared" si="8"/>
        <v>17.670000000000002</v>
      </c>
      <c r="BK20">
        <f t="shared" si="9"/>
        <v>5.7999999999999996E-3</v>
      </c>
      <c r="BL20">
        <f t="shared" si="10"/>
        <v>17.670000000000002</v>
      </c>
    </row>
    <row r="21" spans="2:64" x14ac:dyDescent="0.15">
      <c r="B21" s="1" t="s">
        <v>509</v>
      </c>
      <c r="C21" s="1">
        <v>0.27</v>
      </c>
      <c r="D21" s="1">
        <v>0.13</v>
      </c>
      <c r="E21">
        <f>ROUND(D21/(D21+C21),2)</f>
        <v>0.33</v>
      </c>
      <c r="AE21">
        <v>2.5010219999999999</v>
      </c>
      <c r="AF21">
        <f t="shared" si="2"/>
        <v>1.7695000000000001</v>
      </c>
      <c r="AG21">
        <f t="shared" si="5"/>
        <v>6.1999999999999998E-3</v>
      </c>
      <c r="AH21" s="1">
        <v>0.18</v>
      </c>
      <c r="AI21" s="1">
        <v>3.2770920000000001</v>
      </c>
      <c r="AJ21">
        <f t="shared" si="3"/>
        <v>2.5490919999999999</v>
      </c>
      <c r="AM21" s="1"/>
      <c r="AN21" s="1">
        <v>1.8967780000000001</v>
      </c>
      <c r="AS21">
        <f t="shared" si="6"/>
        <v>1.380314</v>
      </c>
      <c r="AV21">
        <f t="shared" si="7"/>
        <v>6.1999999999999998E-3</v>
      </c>
      <c r="AW21">
        <f t="shared" si="4"/>
        <v>0.1024</v>
      </c>
      <c r="AX21">
        <f t="shared" si="8"/>
        <v>16.52</v>
      </c>
      <c r="BK21">
        <f t="shared" si="9"/>
        <v>6.1999999999999998E-3</v>
      </c>
      <c r="BL21">
        <f t="shared" si="10"/>
        <v>16.52</v>
      </c>
    </row>
    <row r="22" spans="2:64" x14ac:dyDescent="0.15">
      <c r="B22" s="1" t="s">
        <v>510</v>
      </c>
      <c r="C22" s="1">
        <v>1</v>
      </c>
      <c r="D22" s="1">
        <v>0.64</v>
      </c>
      <c r="E22">
        <f>ROUND(D22/(D22+C22),2)</f>
        <v>0.39</v>
      </c>
      <c r="AE22">
        <v>2.5782310000000002</v>
      </c>
      <c r="AF22">
        <f t="shared" si="2"/>
        <v>1.8467</v>
      </c>
      <c r="AG22">
        <f t="shared" si="5"/>
        <v>6.6E-3</v>
      </c>
      <c r="AH22" s="1">
        <v>0.19</v>
      </c>
      <c r="AI22" s="1">
        <v>3.2747190000000002</v>
      </c>
      <c r="AJ22">
        <f t="shared" si="3"/>
        <v>2.5467190000000004</v>
      </c>
      <c r="AM22" s="1"/>
      <c r="AN22" s="1">
        <v>1.9127289999999999</v>
      </c>
      <c r="AS22">
        <f t="shared" si="6"/>
        <v>1.3619900000000003</v>
      </c>
      <c r="AV22">
        <f t="shared" si="7"/>
        <v>6.6E-3</v>
      </c>
      <c r="AW22">
        <f t="shared" si="4"/>
        <v>0.1023</v>
      </c>
      <c r="AX22">
        <f t="shared" si="8"/>
        <v>15.5</v>
      </c>
      <c r="BK22">
        <f t="shared" si="9"/>
        <v>6.6E-3</v>
      </c>
      <c r="BL22">
        <f t="shared" si="10"/>
        <v>15.5</v>
      </c>
    </row>
    <row r="23" spans="2:64" x14ac:dyDescent="0.15">
      <c r="B23" s="1" t="s">
        <v>425</v>
      </c>
      <c r="C23" s="1">
        <v>8.2000000000000003E-2</v>
      </c>
      <c r="D23" s="1">
        <v>7.3999999999999996E-2</v>
      </c>
      <c r="E23">
        <f>ROUND(D23/(D23+C23),2)</f>
        <v>0.47</v>
      </c>
      <c r="AE23">
        <v>2.558751</v>
      </c>
      <c r="AF23">
        <f t="shared" si="2"/>
        <v>1.8272999999999999</v>
      </c>
      <c r="AG23">
        <f t="shared" si="5"/>
        <v>6.8999999999999999E-3</v>
      </c>
      <c r="AH23" s="1">
        <v>0.2</v>
      </c>
      <c r="AI23" s="1">
        <v>3.226915</v>
      </c>
      <c r="AJ23">
        <f t="shared" si="3"/>
        <v>2.4989150000000002</v>
      </c>
      <c r="AM23" s="1">
        <v>0.2</v>
      </c>
      <c r="AN23" s="1">
        <v>2.000181</v>
      </c>
      <c r="AS23">
        <f t="shared" si="6"/>
        <v>1.226734</v>
      </c>
      <c r="AV23">
        <f t="shared" si="7"/>
        <v>6.8999999999999999E-3</v>
      </c>
      <c r="AW23">
        <f t="shared" si="4"/>
        <v>0.1008</v>
      </c>
      <c r="AX23">
        <f t="shared" si="8"/>
        <v>14.61</v>
      </c>
      <c r="BK23">
        <f t="shared" si="9"/>
        <v>6.8999999999999999E-3</v>
      </c>
      <c r="BL23">
        <f t="shared" si="10"/>
        <v>14.61</v>
      </c>
    </row>
    <row r="24" spans="2:64" x14ac:dyDescent="0.15">
      <c r="AE24">
        <v>2.623046</v>
      </c>
      <c r="AF24">
        <f t="shared" si="2"/>
        <v>1.8915</v>
      </c>
      <c r="AG24">
        <f t="shared" si="5"/>
        <v>7.3000000000000001E-3</v>
      </c>
      <c r="AH24" s="1">
        <v>0.21</v>
      </c>
      <c r="AI24" s="1">
        <v>3.2321559999999998</v>
      </c>
      <c r="AJ24">
        <f t="shared" si="3"/>
        <v>2.504156</v>
      </c>
      <c r="AM24" s="1"/>
      <c r="AN24" s="1">
        <v>2.0715059999999998</v>
      </c>
      <c r="AS24">
        <f t="shared" si="6"/>
        <v>1.16065</v>
      </c>
      <c r="AV24">
        <f t="shared" si="7"/>
        <v>7.3000000000000001E-3</v>
      </c>
      <c r="AW24">
        <f t="shared" si="4"/>
        <v>0.10100000000000001</v>
      </c>
      <c r="AX24">
        <f t="shared" si="8"/>
        <v>13.84</v>
      </c>
      <c r="BK24">
        <f t="shared" si="9"/>
        <v>7.3000000000000001E-3</v>
      </c>
      <c r="BL24">
        <f t="shared" si="10"/>
        <v>13.84</v>
      </c>
    </row>
    <row r="25" spans="2:64" x14ac:dyDescent="0.15">
      <c r="AE25">
        <v>2.586446</v>
      </c>
      <c r="AF25">
        <f t="shared" si="2"/>
        <v>1.8549</v>
      </c>
      <c r="AG25">
        <f t="shared" si="5"/>
        <v>7.7000000000000002E-3</v>
      </c>
      <c r="AH25" s="1">
        <v>0.22</v>
      </c>
      <c r="AI25" s="1">
        <v>3.2101310000000001</v>
      </c>
      <c r="AJ25">
        <f t="shared" si="3"/>
        <v>2.4821309999999999</v>
      </c>
      <c r="AM25" s="1"/>
      <c r="AN25" s="1">
        <v>2.106554</v>
      </c>
      <c r="AS25">
        <f t="shared" si="6"/>
        <v>1.103577</v>
      </c>
      <c r="AV25">
        <f t="shared" si="7"/>
        <v>7.7000000000000002E-3</v>
      </c>
      <c r="AW25">
        <f t="shared" si="4"/>
        <v>0.1003</v>
      </c>
      <c r="AX25">
        <f t="shared" si="8"/>
        <v>13.03</v>
      </c>
      <c r="BK25">
        <f t="shared" si="9"/>
        <v>7.7000000000000002E-3</v>
      </c>
      <c r="BL25">
        <f t="shared" si="10"/>
        <v>13.03</v>
      </c>
    </row>
    <row r="26" spans="2:64" x14ac:dyDescent="0.15">
      <c r="AE26">
        <v>2.6170789999999999</v>
      </c>
      <c r="AF26">
        <f t="shared" si="2"/>
        <v>1.8855999999999999</v>
      </c>
      <c r="AG26">
        <f t="shared" si="5"/>
        <v>8.0999999999999996E-3</v>
      </c>
      <c r="AH26" s="1">
        <v>0.23</v>
      </c>
      <c r="AI26" s="1">
        <v>3.1840649999999999</v>
      </c>
      <c r="AJ26">
        <f t="shared" si="3"/>
        <v>2.4560649999999997</v>
      </c>
      <c r="AM26" s="1"/>
      <c r="AN26" s="1">
        <v>2.189708</v>
      </c>
      <c r="AS26">
        <f t="shared" si="6"/>
        <v>0.99435699999999994</v>
      </c>
      <c r="AV26">
        <f t="shared" si="7"/>
        <v>8.0999999999999996E-3</v>
      </c>
      <c r="AW26">
        <f t="shared" si="4"/>
        <v>9.9500000000000005E-2</v>
      </c>
      <c r="AX26">
        <f t="shared" si="8"/>
        <v>12.28</v>
      </c>
      <c r="BK26">
        <f t="shared" si="9"/>
        <v>8.0999999999999996E-3</v>
      </c>
      <c r="BL26">
        <f t="shared" si="10"/>
        <v>12.28</v>
      </c>
    </row>
    <row r="27" spans="2:64" x14ac:dyDescent="0.15">
      <c r="AE27">
        <v>2.770861</v>
      </c>
      <c r="AF27">
        <f t="shared" si="2"/>
        <v>2.0394000000000001</v>
      </c>
      <c r="AG27">
        <f t="shared" si="5"/>
        <v>8.5000000000000006E-3</v>
      </c>
      <c r="AH27" s="1">
        <v>0.24</v>
      </c>
      <c r="AI27" s="1">
        <v>3.1825100000000002</v>
      </c>
      <c r="AJ27">
        <f t="shared" si="3"/>
        <v>2.45451</v>
      </c>
      <c r="AM27" s="1"/>
      <c r="AN27" s="1">
        <v>2.2268309999999998</v>
      </c>
      <c r="AS27">
        <f t="shared" si="6"/>
        <v>0.95567900000000039</v>
      </c>
      <c r="AV27">
        <f t="shared" si="7"/>
        <v>8.5000000000000006E-3</v>
      </c>
      <c r="AW27">
        <f t="shared" si="4"/>
        <v>9.9500000000000005E-2</v>
      </c>
      <c r="AX27">
        <f t="shared" si="8"/>
        <v>11.71</v>
      </c>
      <c r="BK27">
        <f t="shared" si="9"/>
        <v>8.5000000000000006E-3</v>
      </c>
      <c r="BL27">
        <f t="shared" si="10"/>
        <v>11.71</v>
      </c>
    </row>
    <row r="28" spans="2:64" x14ac:dyDescent="0.15">
      <c r="AE28">
        <v>2.7343850000000001</v>
      </c>
      <c r="AF28">
        <f t="shared" si="2"/>
        <v>2.0028999999999999</v>
      </c>
      <c r="AG28">
        <f t="shared" si="5"/>
        <v>8.8999999999999999E-3</v>
      </c>
      <c r="AH28" s="1">
        <v>0.25</v>
      </c>
      <c r="AI28" s="1">
        <v>3.1921729999999999</v>
      </c>
      <c r="AJ28">
        <f t="shared" si="3"/>
        <v>2.4641729999999997</v>
      </c>
      <c r="AM28" s="1">
        <v>0.25</v>
      </c>
      <c r="AN28" s="1">
        <v>2.344544</v>
      </c>
      <c r="AS28">
        <f t="shared" si="6"/>
        <v>0.84762899999999997</v>
      </c>
      <c r="AV28">
        <f t="shared" si="7"/>
        <v>8.8999999999999999E-3</v>
      </c>
      <c r="AW28">
        <f t="shared" si="4"/>
        <v>9.98E-2</v>
      </c>
      <c r="AX28">
        <f t="shared" si="8"/>
        <v>11.21</v>
      </c>
      <c r="BK28">
        <f t="shared" si="9"/>
        <v>8.8999999999999999E-3</v>
      </c>
      <c r="BL28">
        <f t="shared" si="10"/>
        <v>11.21</v>
      </c>
    </row>
    <row r="29" spans="2:64" x14ac:dyDescent="0.15">
      <c r="AE29">
        <v>2.7566609999999998</v>
      </c>
      <c r="AF29">
        <f t="shared" si="2"/>
        <v>2.0251999999999999</v>
      </c>
      <c r="AG29">
        <f t="shared" si="5"/>
        <v>9.4000000000000004E-3</v>
      </c>
      <c r="AH29" s="1">
        <v>0.26</v>
      </c>
      <c r="AI29" s="1">
        <v>3.181975</v>
      </c>
      <c r="AJ29">
        <f t="shared" si="3"/>
        <v>2.4539749999999998</v>
      </c>
      <c r="AM29" s="1"/>
      <c r="AN29" s="1">
        <v>2.3567200000000001</v>
      </c>
      <c r="AS29">
        <f t="shared" si="6"/>
        <v>0.82525499999999985</v>
      </c>
      <c r="AV29">
        <f t="shared" si="7"/>
        <v>9.4000000000000004E-3</v>
      </c>
      <c r="AW29">
        <f t="shared" si="4"/>
        <v>9.9400000000000002E-2</v>
      </c>
      <c r="AX29">
        <f t="shared" si="8"/>
        <v>10.57</v>
      </c>
      <c r="BK29">
        <f t="shared" si="9"/>
        <v>9.4000000000000004E-3</v>
      </c>
      <c r="BL29">
        <f t="shared" si="10"/>
        <v>10.57</v>
      </c>
    </row>
    <row r="30" spans="2:64" x14ac:dyDescent="0.15">
      <c r="AE30">
        <v>2.8712900000000001</v>
      </c>
      <c r="AF30">
        <f t="shared" si="2"/>
        <v>2.1398000000000001</v>
      </c>
      <c r="AG30">
        <f t="shared" si="5"/>
        <v>9.7999999999999997E-3</v>
      </c>
      <c r="AH30" s="1">
        <v>0.27</v>
      </c>
      <c r="AI30" s="1">
        <v>3.1658599999999999</v>
      </c>
      <c r="AJ30">
        <f t="shared" si="3"/>
        <v>2.4378599999999997</v>
      </c>
      <c r="AM30" s="1"/>
      <c r="AN30" s="1">
        <v>2.4465159999999999</v>
      </c>
      <c r="AS30">
        <f t="shared" si="6"/>
        <v>0.71934399999999998</v>
      </c>
      <c r="AV30">
        <f t="shared" si="7"/>
        <v>9.7999999999999997E-3</v>
      </c>
      <c r="AW30">
        <f t="shared" si="4"/>
        <v>9.8900000000000002E-2</v>
      </c>
      <c r="AX30">
        <f t="shared" si="8"/>
        <v>10.09</v>
      </c>
      <c r="BK30">
        <f t="shared" si="9"/>
        <v>9.7999999999999997E-3</v>
      </c>
      <c r="BL30">
        <f t="shared" si="10"/>
        <v>10.09</v>
      </c>
    </row>
    <row r="31" spans="2:64" x14ac:dyDescent="0.15">
      <c r="H31" t="s">
        <v>491</v>
      </c>
      <c r="I31">
        <v>0</v>
      </c>
      <c r="J31">
        <v>0.1</v>
      </c>
      <c r="K31">
        <v>0.2</v>
      </c>
      <c r="L31">
        <v>0.3</v>
      </c>
      <c r="M31">
        <v>0.4</v>
      </c>
      <c r="N31">
        <v>0.5</v>
      </c>
      <c r="O31">
        <v>0.6</v>
      </c>
      <c r="P31">
        <v>0.7</v>
      </c>
      <c r="Q31">
        <v>0.8</v>
      </c>
      <c r="R31">
        <v>0.9</v>
      </c>
      <c r="S31">
        <v>1</v>
      </c>
      <c r="AE31">
        <v>2.9136690000000001</v>
      </c>
      <c r="AF31">
        <f t="shared" si="2"/>
        <v>2.1821999999999999</v>
      </c>
      <c r="AG31">
        <f t="shared" si="5"/>
        <v>1.0200000000000001E-2</v>
      </c>
      <c r="AH31" s="1">
        <v>0.28000000000000003</v>
      </c>
      <c r="AI31" s="1">
        <v>3.2026629999999998</v>
      </c>
      <c r="AJ31">
        <f t="shared" si="3"/>
        <v>2.4746629999999996</v>
      </c>
      <c r="AM31" s="1"/>
      <c r="AN31" s="1">
        <v>2.4771109999999998</v>
      </c>
      <c r="AS31">
        <f t="shared" si="6"/>
        <v>0.72555199999999997</v>
      </c>
      <c r="AV31">
        <f t="shared" si="7"/>
        <v>1.0200000000000001E-2</v>
      </c>
      <c r="AW31">
        <f t="shared" si="4"/>
        <v>0.10009999999999999</v>
      </c>
      <c r="AX31">
        <f t="shared" si="8"/>
        <v>9.81</v>
      </c>
      <c r="BK31">
        <f t="shared" si="9"/>
        <v>1.0200000000000001E-2</v>
      </c>
      <c r="BL31">
        <f t="shared" si="10"/>
        <v>9.81</v>
      </c>
    </row>
    <row r="32" spans="2:64" x14ac:dyDescent="0.15">
      <c r="H32" t="s">
        <v>489</v>
      </c>
      <c r="I32" s="1">
        <v>0.73</v>
      </c>
      <c r="J32" s="1">
        <v>1.88</v>
      </c>
      <c r="K32" s="1">
        <v>2.72</v>
      </c>
      <c r="L32" s="1">
        <v>3.71</v>
      </c>
      <c r="M32" s="1">
        <v>4.82</v>
      </c>
      <c r="N32" s="1">
        <v>5.67</v>
      </c>
      <c r="O32" s="1">
        <v>5.62</v>
      </c>
      <c r="P32" s="1">
        <v>5.0199999999999996</v>
      </c>
      <c r="Q32" s="1">
        <v>4.45</v>
      </c>
      <c r="R32" s="1">
        <v>4.08</v>
      </c>
      <c r="S32" s="1">
        <v>3.8</v>
      </c>
      <c r="AE32">
        <v>2.9501759999999999</v>
      </c>
      <c r="AF32">
        <f t="shared" si="2"/>
        <v>2.2187000000000001</v>
      </c>
      <c r="AG32">
        <f t="shared" si="5"/>
        <v>1.06E-2</v>
      </c>
      <c r="AH32" s="1">
        <v>0.28999999999999998</v>
      </c>
      <c r="AI32" s="1">
        <v>3.2494040000000002</v>
      </c>
      <c r="AJ32">
        <f t="shared" si="3"/>
        <v>2.5214040000000004</v>
      </c>
      <c r="AM32" s="1"/>
      <c r="AN32" s="1">
        <v>2.5771829999999998</v>
      </c>
      <c r="AS32">
        <f t="shared" si="6"/>
        <v>0.6722210000000004</v>
      </c>
      <c r="AV32">
        <f t="shared" si="7"/>
        <v>1.06E-2</v>
      </c>
      <c r="AW32">
        <f t="shared" si="4"/>
        <v>0.10150000000000001</v>
      </c>
      <c r="AX32">
        <f t="shared" si="8"/>
        <v>9.58</v>
      </c>
      <c r="AZ32">
        <v>0</v>
      </c>
      <c r="BK32">
        <f t="shared" si="9"/>
        <v>1.06E-2</v>
      </c>
      <c r="BL32">
        <f t="shared" si="10"/>
        <v>9.58</v>
      </c>
    </row>
    <row r="33" spans="7:64" x14ac:dyDescent="0.15">
      <c r="AE33">
        <v>3.0399759999999998</v>
      </c>
      <c r="AF33">
        <f t="shared" si="2"/>
        <v>2.3085</v>
      </c>
      <c r="AG33">
        <f t="shared" si="5"/>
        <v>1.11E-2</v>
      </c>
      <c r="AH33" s="1">
        <v>0.3</v>
      </c>
      <c r="AI33" s="1">
        <v>3.2798280000000002</v>
      </c>
      <c r="AJ33">
        <f t="shared" si="3"/>
        <v>2.5518280000000004</v>
      </c>
      <c r="AM33" s="1">
        <v>0.3</v>
      </c>
      <c r="AN33" s="1">
        <v>2.6134469999999999</v>
      </c>
      <c r="AS33">
        <f t="shared" si="6"/>
        <v>0.66638100000000033</v>
      </c>
      <c r="AV33">
        <f t="shared" si="7"/>
        <v>1.11E-2</v>
      </c>
      <c r="AW33">
        <f t="shared" si="4"/>
        <v>0.10249999999999999</v>
      </c>
      <c r="AX33">
        <f t="shared" si="8"/>
        <v>9.23</v>
      </c>
      <c r="BK33">
        <f t="shared" si="9"/>
        <v>1.11E-2</v>
      </c>
      <c r="BL33">
        <f t="shared" si="10"/>
        <v>9.23</v>
      </c>
    </row>
    <row r="34" spans="7:64" x14ac:dyDescent="0.15">
      <c r="AE34">
        <v>3.0799310000000002</v>
      </c>
      <c r="AF34">
        <f t="shared" si="2"/>
        <v>2.3483999999999998</v>
      </c>
      <c r="AG34">
        <f t="shared" si="5"/>
        <v>1.15E-2</v>
      </c>
      <c r="AH34" s="1">
        <v>0.31</v>
      </c>
      <c r="AI34" s="1">
        <v>3.3695970000000002</v>
      </c>
      <c r="AJ34">
        <f t="shared" si="3"/>
        <v>2.641597</v>
      </c>
      <c r="AM34" s="1"/>
      <c r="AN34" s="1">
        <v>2.678782</v>
      </c>
      <c r="AS34">
        <f t="shared" si="6"/>
        <v>0.69081500000000018</v>
      </c>
      <c r="AV34">
        <f t="shared" si="7"/>
        <v>1.15E-2</v>
      </c>
      <c r="AW34">
        <f t="shared" si="4"/>
        <v>0.1053</v>
      </c>
      <c r="AX34">
        <f t="shared" si="8"/>
        <v>9.16</v>
      </c>
      <c r="BK34">
        <f t="shared" si="9"/>
        <v>1.15E-2</v>
      </c>
      <c r="BL34">
        <f t="shared" si="10"/>
        <v>9.16</v>
      </c>
    </row>
    <row r="35" spans="7:64" x14ac:dyDescent="0.15">
      <c r="AE35">
        <v>3.1555200000000001</v>
      </c>
      <c r="AF35">
        <f t="shared" si="2"/>
        <v>2.4239999999999999</v>
      </c>
      <c r="AG35">
        <f t="shared" si="5"/>
        <v>1.2E-2</v>
      </c>
      <c r="AH35" s="1">
        <v>0.32</v>
      </c>
      <c r="AI35" s="1">
        <v>3.448515</v>
      </c>
      <c r="AJ35">
        <f t="shared" si="3"/>
        <v>2.7205149999999998</v>
      </c>
      <c r="AM35" s="1"/>
      <c r="AN35" s="1">
        <v>2.7446169999999999</v>
      </c>
      <c r="AS35">
        <f t="shared" si="6"/>
        <v>0.70389800000000013</v>
      </c>
      <c r="AV35">
        <f t="shared" si="7"/>
        <v>1.2E-2</v>
      </c>
      <c r="AW35">
        <f t="shared" si="4"/>
        <v>0.10780000000000001</v>
      </c>
      <c r="AX35">
        <f t="shared" si="8"/>
        <v>8.98</v>
      </c>
      <c r="BK35">
        <f t="shared" si="9"/>
        <v>1.2E-2</v>
      </c>
      <c r="BL35">
        <f t="shared" si="10"/>
        <v>8.98</v>
      </c>
    </row>
    <row r="36" spans="7:64" x14ac:dyDescent="0.15">
      <c r="AE36">
        <v>3.1758459999999999</v>
      </c>
      <c r="AF36">
        <f t="shared" si="2"/>
        <v>2.4443000000000001</v>
      </c>
      <c r="AG36">
        <f t="shared" si="5"/>
        <v>1.24E-2</v>
      </c>
      <c r="AH36" s="1">
        <v>0.33</v>
      </c>
      <c r="AI36" s="1">
        <v>3.5352739999999998</v>
      </c>
      <c r="AJ36">
        <f t="shared" si="3"/>
        <v>2.8072739999999996</v>
      </c>
      <c r="AM36" s="1"/>
      <c r="AN36" s="1">
        <v>2.8574950000000001</v>
      </c>
      <c r="AS36">
        <f t="shared" si="6"/>
        <v>0.67777899999999969</v>
      </c>
      <c r="AV36">
        <f t="shared" si="7"/>
        <v>1.24E-2</v>
      </c>
      <c r="AW36">
        <f t="shared" si="4"/>
        <v>0.1105</v>
      </c>
      <c r="AX36">
        <f t="shared" si="8"/>
        <v>8.91</v>
      </c>
      <c r="BK36">
        <f t="shared" si="9"/>
        <v>1.24E-2</v>
      </c>
      <c r="BL36">
        <f t="shared" si="10"/>
        <v>8.91</v>
      </c>
    </row>
    <row r="37" spans="7:64" x14ac:dyDescent="0.15">
      <c r="AE37">
        <v>3.1901760000000001</v>
      </c>
      <c r="AF37">
        <f t="shared" si="2"/>
        <v>2.4586999999999999</v>
      </c>
      <c r="AG37">
        <f t="shared" si="5"/>
        <v>1.29E-2</v>
      </c>
      <c r="AH37" s="1">
        <v>0.34</v>
      </c>
      <c r="AI37" s="1">
        <v>3.6497320000000002</v>
      </c>
      <c r="AJ37">
        <f t="shared" si="3"/>
        <v>2.9217320000000004</v>
      </c>
      <c r="AM37" s="1"/>
      <c r="AN37" s="1">
        <v>2.8903970000000001</v>
      </c>
      <c r="AS37">
        <f t="shared" si="6"/>
        <v>0.75933500000000009</v>
      </c>
      <c r="AV37">
        <f t="shared" si="7"/>
        <v>1.29E-2</v>
      </c>
      <c r="AW37">
        <f t="shared" si="4"/>
        <v>0.11409999999999999</v>
      </c>
      <c r="AX37">
        <f t="shared" si="8"/>
        <v>8.84</v>
      </c>
      <c r="BK37">
        <f t="shared" si="9"/>
        <v>1.29E-2</v>
      </c>
      <c r="BL37">
        <f t="shared" si="10"/>
        <v>8.84</v>
      </c>
    </row>
    <row r="38" spans="7:64" x14ac:dyDescent="0.15">
      <c r="AE38">
        <v>3.2057380000000002</v>
      </c>
      <c r="AF38">
        <f t="shared" si="2"/>
        <v>2.4742000000000002</v>
      </c>
      <c r="AG38">
        <f t="shared" si="5"/>
        <v>1.34E-2</v>
      </c>
      <c r="AH38" s="1">
        <v>0.35</v>
      </c>
      <c r="AI38" s="1">
        <v>3.6610149999999999</v>
      </c>
      <c r="AJ38">
        <f t="shared" si="3"/>
        <v>2.9330150000000001</v>
      </c>
      <c r="AM38" s="1">
        <v>0.35</v>
      </c>
      <c r="AN38" s="1">
        <v>2.9554710000000002</v>
      </c>
      <c r="AS38">
        <f t="shared" si="6"/>
        <v>0.70554399999999973</v>
      </c>
      <c r="AV38">
        <f t="shared" si="7"/>
        <v>1.34E-2</v>
      </c>
      <c r="AW38">
        <f t="shared" si="4"/>
        <v>0.1144</v>
      </c>
      <c r="AX38">
        <f t="shared" si="8"/>
        <v>8.5399999999999991</v>
      </c>
      <c r="BK38">
        <f t="shared" si="9"/>
        <v>1.34E-2</v>
      </c>
      <c r="BL38">
        <f t="shared" si="10"/>
        <v>8.5399999999999991</v>
      </c>
    </row>
    <row r="39" spans="7:64" x14ac:dyDescent="0.15">
      <c r="AE39">
        <v>3.3012709999999998</v>
      </c>
      <c r="AF39">
        <f t="shared" si="2"/>
        <v>2.5697999999999999</v>
      </c>
      <c r="AG39">
        <f t="shared" si="5"/>
        <v>1.38E-2</v>
      </c>
      <c r="AH39" s="1">
        <v>0.36</v>
      </c>
      <c r="AI39" s="1">
        <v>3.742375</v>
      </c>
      <c r="AJ39">
        <f t="shared" si="3"/>
        <v>3.0143750000000002</v>
      </c>
      <c r="AM39" s="1"/>
      <c r="AN39" s="1">
        <v>3.0487799999999998</v>
      </c>
      <c r="AS39">
        <f t="shared" si="6"/>
        <v>0.69359500000000018</v>
      </c>
      <c r="AV39">
        <f t="shared" si="7"/>
        <v>1.38E-2</v>
      </c>
      <c r="AW39">
        <f t="shared" si="4"/>
        <v>0.1169</v>
      </c>
      <c r="AX39">
        <f t="shared" si="8"/>
        <v>8.4700000000000006</v>
      </c>
      <c r="BK39">
        <f t="shared" si="9"/>
        <v>1.38E-2</v>
      </c>
      <c r="BL39">
        <f t="shared" si="10"/>
        <v>8.4700000000000006</v>
      </c>
    </row>
    <row r="40" spans="7:64" x14ac:dyDescent="0.15">
      <c r="AE40">
        <v>3.3722970000000001</v>
      </c>
      <c r="AF40">
        <f t="shared" si="2"/>
        <v>2.6408</v>
      </c>
      <c r="AG40">
        <f t="shared" si="5"/>
        <v>1.43E-2</v>
      </c>
      <c r="AH40" s="1">
        <v>0.37</v>
      </c>
      <c r="AI40" s="1">
        <v>3.757717</v>
      </c>
      <c r="AJ40">
        <f t="shared" si="3"/>
        <v>3.0297169999999998</v>
      </c>
      <c r="AM40" s="1"/>
      <c r="AN40" s="1">
        <v>3.0910299999999999</v>
      </c>
      <c r="AS40">
        <f t="shared" si="6"/>
        <v>0.66668700000000003</v>
      </c>
      <c r="AV40">
        <f t="shared" si="7"/>
        <v>1.43E-2</v>
      </c>
      <c r="AW40">
        <f t="shared" si="4"/>
        <v>0.1174</v>
      </c>
      <c r="AX40">
        <f t="shared" si="8"/>
        <v>8.2100000000000009</v>
      </c>
      <c r="BK40">
        <f t="shared" si="9"/>
        <v>1.43E-2</v>
      </c>
      <c r="BL40">
        <f t="shared" si="10"/>
        <v>8.2100000000000009</v>
      </c>
    </row>
    <row r="41" spans="7:64" x14ac:dyDescent="0.15">
      <c r="AE41">
        <v>3.4177490000000001</v>
      </c>
      <c r="AF41">
        <f t="shared" si="2"/>
        <v>2.6861999999999999</v>
      </c>
      <c r="AG41">
        <f t="shared" si="5"/>
        <v>1.4800000000000001E-2</v>
      </c>
      <c r="AH41" s="1">
        <v>0.38</v>
      </c>
      <c r="AI41" s="1">
        <v>3.8090989999999998</v>
      </c>
      <c r="AJ41">
        <f t="shared" si="3"/>
        <v>3.081099</v>
      </c>
      <c r="AM41" s="1"/>
      <c r="AN41" s="1">
        <v>3.223662</v>
      </c>
      <c r="AS41">
        <f t="shared" si="6"/>
        <v>0.58543699999999976</v>
      </c>
      <c r="AV41">
        <f t="shared" si="7"/>
        <v>1.4800000000000001E-2</v>
      </c>
      <c r="AW41">
        <f t="shared" si="4"/>
        <v>0.11899999999999999</v>
      </c>
      <c r="AX41">
        <f t="shared" si="8"/>
        <v>8.0399999999999991</v>
      </c>
      <c r="BK41">
        <f t="shared" si="9"/>
        <v>1.4800000000000001E-2</v>
      </c>
      <c r="BL41">
        <f t="shared" si="10"/>
        <v>8.0399999999999991</v>
      </c>
    </row>
    <row r="42" spans="7:64" x14ac:dyDescent="0.15">
      <c r="AE42">
        <v>3.411365</v>
      </c>
      <c r="AF42">
        <f t="shared" si="2"/>
        <v>2.6798999999999999</v>
      </c>
      <c r="AG42">
        <f t="shared" si="5"/>
        <v>1.5299999999999999E-2</v>
      </c>
      <c r="AH42" s="1">
        <v>0.39</v>
      </c>
      <c r="AI42" s="1">
        <v>3.8174199999999998</v>
      </c>
      <c r="AJ42">
        <f t="shared" si="3"/>
        <v>3.0894199999999996</v>
      </c>
      <c r="AM42" s="1"/>
      <c r="AN42" s="1">
        <v>3.2415729999999998</v>
      </c>
      <c r="AS42">
        <f t="shared" si="6"/>
        <v>0.575847</v>
      </c>
      <c r="AV42">
        <f t="shared" si="7"/>
        <v>1.5299999999999999E-2</v>
      </c>
      <c r="AW42">
        <f t="shared" si="4"/>
        <v>0.1193</v>
      </c>
      <c r="AX42">
        <f t="shared" si="8"/>
        <v>7.8</v>
      </c>
      <c r="BK42">
        <f t="shared" si="9"/>
        <v>1.5299999999999999E-2</v>
      </c>
      <c r="BL42">
        <f t="shared" si="10"/>
        <v>7.8</v>
      </c>
    </row>
    <row r="43" spans="7:64" x14ac:dyDescent="0.15">
      <c r="AE43">
        <v>3.492194</v>
      </c>
      <c r="AF43">
        <f t="shared" si="2"/>
        <v>2.7606999999999999</v>
      </c>
      <c r="AG43">
        <f t="shared" si="5"/>
        <v>1.5800000000000002E-2</v>
      </c>
      <c r="AH43" s="1">
        <v>0.4</v>
      </c>
      <c r="AI43" s="1">
        <v>3.8242620000000001</v>
      </c>
      <c r="AJ43">
        <f t="shared" si="3"/>
        <v>3.0962620000000003</v>
      </c>
      <c r="AM43" s="1">
        <v>0.4</v>
      </c>
      <c r="AN43" s="1">
        <v>3.3101159999999998</v>
      </c>
      <c r="AS43">
        <f t="shared" si="6"/>
        <v>0.51414600000000021</v>
      </c>
      <c r="AV43">
        <f t="shared" si="7"/>
        <v>1.5800000000000002E-2</v>
      </c>
      <c r="AW43">
        <f t="shared" si="4"/>
        <v>0.1195</v>
      </c>
      <c r="AX43">
        <f t="shared" si="8"/>
        <v>7.56</v>
      </c>
      <c r="BK43">
        <f t="shared" si="9"/>
        <v>1.5800000000000002E-2</v>
      </c>
      <c r="BL43">
        <f t="shared" si="10"/>
        <v>7.56</v>
      </c>
    </row>
    <row r="44" spans="7:64" x14ac:dyDescent="0.15">
      <c r="G44" s="1" t="s">
        <v>497</v>
      </c>
      <c r="H44" t="s">
        <v>495</v>
      </c>
      <c r="AE44">
        <v>3.577226</v>
      </c>
      <c r="AF44">
        <f t="shared" si="2"/>
        <v>2.8456999999999999</v>
      </c>
      <c r="AG44">
        <f t="shared" si="5"/>
        <v>1.6400000000000001E-2</v>
      </c>
      <c r="AH44" s="1">
        <v>0.41</v>
      </c>
      <c r="AI44" s="1">
        <v>3.818746</v>
      </c>
      <c r="AJ44">
        <f t="shared" si="3"/>
        <v>3.0907460000000002</v>
      </c>
      <c r="AM44" s="1"/>
      <c r="AN44" s="1">
        <v>3.382082</v>
      </c>
      <c r="AS44">
        <f t="shared" si="6"/>
        <v>0.43666399999999994</v>
      </c>
      <c r="AV44">
        <f t="shared" si="7"/>
        <v>1.6400000000000001E-2</v>
      </c>
      <c r="AW44">
        <f t="shared" si="4"/>
        <v>0.1193</v>
      </c>
      <c r="AX44">
        <f t="shared" si="8"/>
        <v>7.27</v>
      </c>
      <c r="BK44">
        <f t="shared" si="9"/>
        <v>1.6400000000000001E-2</v>
      </c>
      <c r="BL44">
        <f t="shared" si="10"/>
        <v>7.27</v>
      </c>
    </row>
    <row r="45" spans="7:64" x14ac:dyDescent="0.15">
      <c r="G45" t="s">
        <v>491</v>
      </c>
      <c r="I45">
        <v>0</v>
      </c>
      <c r="J45">
        <v>0.1</v>
      </c>
      <c r="K45">
        <v>0.2</v>
      </c>
      <c r="L45">
        <v>0.3</v>
      </c>
      <c r="M45">
        <v>0.4</v>
      </c>
      <c r="N45">
        <v>0.5</v>
      </c>
      <c r="O45">
        <v>0.6</v>
      </c>
      <c r="P45">
        <v>0.7</v>
      </c>
      <c r="Q45">
        <v>0.8</v>
      </c>
      <c r="R45">
        <v>0.9</v>
      </c>
      <c r="S45">
        <v>1</v>
      </c>
      <c r="AE45">
        <v>3.6570830000000001</v>
      </c>
      <c r="AF45">
        <f t="shared" si="2"/>
        <v>2.9256000000000002</v>
      </c>
      <c r="AG45">
        <f t="shared" si="5"/>
        <v>1.6899999999999998E-2</v>
      </c>
      <c r="AH45" s="1">
        <v>0.42</v>
      </c>
      <c r="AI45" s="1">
        <v>3.821904</v>
      </c>
      <c r="AJ45">
        <f t="shared" si="3"/>
        <v>3.0939040000000002</v>
      </c>
      <c r="AM45" s="1"/>
      <c r="AN45" s="1">
        <v>3.4677229999999999</v>
      </c>
      <c r="AS45">
        <f t="shared" si="6"/>
        <v>0.35418100000000008</v>
      </c>
      <c r="AV45">
        <f t="shared" si="7"/>
        <v>1.6899999999999998E-2</v>
      </c>
      <c r="AW45">
        <f t="shared" si="4"/>
        <v>0.11940000000000001</v>
      </c>
      <c r="AX45">
        <f t="shared" si="8"/>
        <v>7.07</v>
      </c>
      <c r="BK45">
        <f t="shared" si="9"/>
        <v>1.6899999999999998E-2</v>
      </c>
      <c r="BL45">
        <f t="shared" si="10"/>
        <v>7.07</v>
      </c>
    </row>
    <row r="46" spans="7:64" x14ac:dyDescent="0.15">
      <c r="H46">
        <v>1</v>
      </c>
      <c r="I46">
        <v>0.72</v>
      </c>
      <c r="J46">
        <v>1.78</v>
      </c>
      <c r="K46">
        <v>2.56</v>
      </c>
      <c r="L46">
        <v>3.52</v>
      </c>
      <c r="M46">
        <v>4.6100000000000003</v>
      </c>
      <c r="N46">
        <v>5.35</v>
      </c>
      <c r="O46">
        <v>5.23</v>
      </c>
      <c r="P46">
        <v>4.79</v>
      </c>
      <c r="Q46">
        <v>4.45</v>
      </c>
      <c r="R46">
        <v>4.05</v>
      </c>
      <c r="S46">
        <v>4.0199999999999996</v>
      </c>
      <c r="AE46">
        <v>3.7306870000000001</v>
      </c>
      <c r="AF46">
        <f t="shared" si="2"/>
        <v>2.9992000000000001</v>
      </c>
      <c r="AG46">
        <f t="shared" si="5"/>
        <v>1.7399999999999999E-2</v>
      </c>
      <c r="AH46" s="1">
        <v>0.43</v>
      </c>
      <c r="AI46" s="1">
        <v>3.8314940000000002</v>
      </c>
      <c r="AJ46">
        <f t="shared" si="3"/>
        <v>3.1034940000000004</v>
      </c>
      <c r="AM46" s="1"/>
      <c r="AN46" s="1">
        <v>3.5293100000000002</v>
      </c>
      <c r="AS46">
        <f t="shared" si="6"/>
        <v>0.30218400000000001</v>
      </c>
      <c r="AV46">
        <f t="shared" si="7"/>
        <v>1.7399999999999999E-2</v>
      </c>
      <c r="AW46">
        <f t="shared" si="4"/>
        <v>0.1197</v>
      </c>
      <c r="AX46">
        <f t="shared" si="8"/>
        <v>6.88</v>
      </c>
      <c r="BK46">
        <f t="shared" si="9"/>
        <v>1.7399999999999999E-2</v>
      </c>
      <c r="BL46">
        <f t="shared" si="10"/>
        <v>6.88</v>
      </c>
    </row>
    <row r="47" spans="7:64" x14ac:dyDescent="0.15">
      <c r="H47">
        <v>2</v>
      </c>
      <c r="I47">
        <v>0.6</v>
      </c>
      <c r="J47">
        <v>1.72</v>
      </c>
      <c r="K47">
        <v>2.58</v>
      </c>
      <c r="L47">
        <v>3.58</v>
      </c>
      <c r="M47">
        <v>4.5</v>
      </c>
      <c r="N47">
        <v>5.29</v>
      </c>
      <c r="O47">
        <v>5.2</v>
      </c>
      <c r="P47">
        <v>4.78</v>
      </c>
      <c r="Q47">
        <v>4.51</v>
      </c>
      <c r="R47">
        <v>4.3</v>
      </c>
      <c r="S47">
        <v>4.0199999999999996</v>
      </c>
      <c r="AE47">
        <v>3.7758259999999999</v>
      </c>
      <c r="AF47">
        <f t="shared" si="2"/>
        <v>3.0442999999999998</v>
      </c>
      <c r="AG47">
        <f t="shared" si="5"/>
        <v>1.7999999999999999E-2</v>
      </c>
      <c r="AH47" s="1">
        <v>0.44</v>
      </c>
      <c r="AI47" s="1">
        <v>3.8311820000000001</v>
      </c>
      <c r="AJ47">
        <f t="shared" si="3"/>
        <v>3.1031820000000003</v>
      </c>
      <c r="AM47" s="1"/>
      <c r="AN47" s="1">
        <v>3.5920779999999999</v>
      </c>
      <c r="AS47">
        <f t="shared" si="6"/>
        <v>0.23910400000000021</v>
      </c>
      <c r="AV47">
        <f t="shared" si="7"/>
        <v>1.7999999999999999E-2</v>
      </c>
      <c r="AW47">
        <f t="shared" si="4"/>
        <v>0.1197</v>
      </c>
      <c r="AX47">
        <f t="shared" si="8"/>
        <v>6.65</v>
      </c>
      <c r="BK47">
        <f t="shared" si="9"/>
        <v>1.7999999999999999E-2</v>
      </c>
      <c r="BL47">
        <f t="shared" si="10"/>
        <v>6.65</v>
      </c>
    </row>
    <row r="48" spans="7:64" x14ac:dyDescent="0.15">
      <c r="H48">
        <v>4</v>
      </c>
      <c r="I48">
        <v>0.6</v>
      </c>
      <c r="J48">
        <v>1.77</v>
      </c>
      <c r="K48">
        <v>2.58</v>
      </c>
      <c r="L48">
        <v>3.52</v>
      </c>
      <c r="M48">
        <v>4.57</v>
      </c>
      <c r="N48">
        <v>5.42</v>
      </c>
      <c r="O48">
        <v>5.29</v>
      </c>
      <c r="P48">
        <v>4.8499999999999996</v>
      </c>
      <c r="Q48">
        <v>4.67</v>
      </c>
      <c r="R48">
        <v>4.17</v>
      </c>
      <c r="S48">
        <v>4.0599999999999996</v>
      </c>
      <c r="AE48">
        <v>3.9137270000000002</v>
      </c>
      <c r="AF48">
        <f t="shared" si="2"/>
        <v>3.1821999999999999</v>
      </c>
      <c r="AG48">
        <f t="shared" si="5"/>
        <v>1.8499999999999999E-2</v>
      </c>
      <c r="AH48" s="1">
        <v>0.45</v>
      </c>
      <c r="AI48" s="1">
        <v>3.8377910000000002</v>
      </c>
      <c r="AJ48">
        <f t="shared" si="3"/>
        <v>3.1097910000000004</v>
      </c>
      <c r="AM48" s="1">
        <v>0.45</v>
      </c>
      <c r="AN48" s="1">
        <v>3.6685270000000001</v>
      </c>
      <c r="AS48">
        <f t="shared" si="6"/>
        <v>0.16926400000000008</v>
      </c>
      <c r="AV48">
        <f t="shared" si="7"/>
        <v>1.8499999999999999E-2</v>
      </c>
      <c r="AW48">
        <f t="shared" si="4"/>
        <v>0.11990000000000001</v>
      </c>
      <c r="AX48">
        <f t="shared" si="8"/>
        <v>6.48</v>
      </c>
      <c r="BK48">
        <f t="shared" si="9"/>
        <v>1.8499999999999999E-2</v>
      </c>
      <c r="BL48">
        <f t="shared" si="10"/>
        <v>6.48</v>
      </c>
    </row>
    <row r="49" spans="7:64" x14ac:dyDescent="0.15">
      <c r="H49">
        <v>8</v>
      </c>
      <c r="I49">
        <v>0.57999999999999996</v>
      </c>
      <c r="J49">
        <v>2.02</v>
      </c>
      <c r="K49">
        <v>2.69</v>
      </c>
      <c r="L49">
        <v>3.68</v>
      </c>
      <c r="M49">
        <v>4.68</v>
      </c>
      <c r="N49">
        <v>5.46</v>
      </c>
      <c r="O49">
        <v>5.37</v>
      </c>
      <c r="P49">
        <v>5.04</v>
      </c>
      <c r="Q49">
        <v>4.6100000000000003</v>
      </c>
      <c r="R49">
        <v>4.16</v>
      </c>
      <c r="S49">
        <v>4.2300000000000004</v>
      </c>
      <c r="AE49">
        <v>3.8612359999999999</v>
      </c>
      <c r="AF49">
        <f t="shared" si="2"/>
        <v>3.1297000000000001</v>
      </c>
      <c r="AG49">
        <f t="shared" si="5"/>
        <v>1.9099999999999999E-2</v>
      </c>
      <c r="AH49" s="1">
        <v>0.46</v>
      </c>
      <c r="AI49" s="1">
        <v>3.8715099999999998</v>
      </c>
      <c r="AJ49">
        <f t="shared" si="3"/>
        <v>3.14351</v>
      </c>
      <c r="AM49" s="1"/>
      <c r="AN49" s="1">
        <v>3.7283400000000002</v>
      </c>
      <c r="AS49">
        <f t="shared" si="6"/>
        <v>0.14316999999999958</v>
      </c>
      <c r="AV49">
        <f t="shared" si="7"/>
        <v>1.9099999999999999E-2</v>
      </c>
      <c r="AW49">
        <f t="shared" si="4"/>
        <v>0.121</v>
      </c>
      <c r="AX49">
        <f t="shared" si="8"/>
        <v>6.34</v>
      </c>
      <c r="BK49">
        <f t="shared" si="9"/>
        <v>1.9099999999999999E-2</v>
      </c>
      <c r="BL49">
        <f t="shared" si="10"/>
        <v>6.34</v>
      </c>
    </row>
    <row r="50" spans="7:64" x14ac:dyDescent="0.15">
      <c r="H50">
        <v>16</v>
      </c>
      <c r="I50">
        <v>0.64</v>
      </c>
      <c r="J50">
        <v>3.34</v>
      </c>
      <c r="K50">
        <v>3.11</v>
      </c>
      <c r="L50">
        <v>3.95</v>
      </c>
      <c r="M50">
        <v>4.93</v>
      </c>
      <c r="N50">
        <v>5.55</v>
      </c>
      <c r="O50">
        <v>5.52</v>
      </c>
      <c r="P50">
        <v>5.1100000000000003</v>
      </c>
      <c r="Q50">
        <v>4.83</v>
      </c>
      <c r="R50">
        <v>4.4000000000000004</v>
      </c>
      <c r="S50">
        <v>4.3899999999999997</v>
      </c>
      <c r="AE50">
        <v>3.970132</v>
      </c>
      <c r="AF50">
        <f t="shared" si="2"/>
        <v>3.2385999999999999</v>
      </c>
      <c r="AG50">
        <f t="shared" si="5"/>
        <v>1.9599999999999999E-2</v>
      </c>
      <c r="AH50" s="1">
        <v>0.47</v>
      </c>
      <c r="AI50" s="1">
        <v>3.877764</v>
      </c>
      <c r="AJ50">
        <f t="shared" si="3"/>
        <v>3.1497640000000002</v>
      </c>
      <c r="AM50" s="1"/>
      <c r="AN50" s="1">
        <v>3.724739</v>
      </c>
      <c r="AS50">
        <f t="shared" si="6"/>
        <v>0.15302499999999997</v>
      </c>
      <c r="AV50">
        <f t="shared" si="7"/>
        <v>1.9599999999999999E-2</v>
      </c>
      <c r="AW50">
        <f t="shared" si="4"/>
        <v>0.1212</v>
      </c>
      <c r="AX50">
        <f t="shared" si="8"/>
        <v>6.18</v>
      </c>
      <c r="BK50">
        <f t="shared" si="9"/>
        <v>1.9599999999999999E-2</v>
      </c>
      <c r="BL50">
        <f t="shared" si="10"/>
        <v>6.18</v>
      </c>
    </row>
    <row r="51" spans="7:64" x14ac:dyDescent="0.15">
      <c r="G51" t="s">
        <v>496</v>
      </c>
      <c r="H51">
        <v>32</v>
      </c>
      <c r="I51">
        <v>0.56999999999999995</v>
      </c>
      <c r="J51">
        <v>4</v>
      </c>
      <c r="K51">
        <v>4.74</v>
      </c>
      <c r="L51">
        <v>4.76</v>
      </c>
      <c r="M51">
        <v>5.41</v>
      </c>
      <c r="N51">
        <v>6.09</v>
      </c>
      <c r="O51">
        <v>5.97</v>
      </c>
      <c r="P51">
        <v>5.53</v>
      </c>
      <c r="Q51">
        <v>5.0199999999999996</v>
      </c>
      <c r="R51">
        <v>4.7699999999999996</v>
      </c>
      <c r="S51">
        <v>4.74</v>
      </c>
      <c r="AE51">
        <v>3.9808759999999999</v>
      </c>
      <c r="AF51">
        <f t="shared" si="2"/>
        <v>3.2494000000000001</v>
      </c>
      <c r="AG51">
        <f t="shared" si="5"/>
        <v>2.0199999999999999E-2</v>
      </c>
      <c r="AH51" s="1">
        <v>0.48</v>
      </c>
      <c r="AI51" s="1">
        <v>3.8674550000000001</v>
      </c>
      <c r="AJ51">
        <f t="shared" si="3"/>
        <v>3.1394549999999999</v>
      </c>
      <c r="AM51" s="1"/>
      <c r="AN51" s="1">
        <v>3.7313589999999999</v>
      </c>
      <c r="AS51">
        <f t="shared" si="6"/>
        <v>0.13609600000000022</v>
      </c>
      <c r="AV51">
        <f t="shared" si="7"/>
        <v>2.0199999999999999E-2</v>
      </c>
      <c r="AW51">
        <f t="shared" si="4"/>
        <v>0.12089999999999999</v>
      </c>
      <c r="AX51">
        <f t="shared" si="8"/>
        <v>5.99</v>
      </c>
      <c r="BK51">
        <f t="shared" si="9"/>
        <v>2.0199999999999999E-2</v>
      </c>
      <c r="BL51">
        <f t="shared" si="10"/>
        <v>5.99</v>
      </c>
    </row>
    <row r="52" spans="7:64" x14ac:dyDescent="0.15">
      <c r="H52">
        <v>64</v>
      </c>
      <c r="I52">
        <v>0.63</v>
      </c>
      <c r="J52">
        <v>4.03</v>
      </c>
      <c r="K52">
        <v>5.62</v>
      </c>
      <c r="L52">
        <v>6.62</v>
      </c>
      <c r="M52">
        <v>7.49</v>
      </c>
      <c r="N52">
        <v>7.9</v>
      </c>
      <c r="O52">
        <v>8.2899999999999991</v>
      </c>
      <c r="P52">
        <v>8.6</v>
      </c>
      <c r="Q52">
        <v>8.94</v>
      </c>
      <c r="R52">
        <v>9.1999999999999993</v>
      </c>
      <c r="S52">
        <v>9.5</v>
      </c>
      <c r="AE52">
        <v>4.0557379999999998</v>
      </c>
      <c r="AF52">
        <f t="shared" si="2"/>
        <v>3.3241999999999998</v>
      </c>
      <c r="AG52">
        <f t="shared" si="5"/>
        <v>2.0799999999999999E-2</v>
      </c>
      <c r="AH52" s="1">
        <v>0.49</v>
      </c>
      <c r="AI52" s="1">
        <v>3.971803</v>
      </c>
      <c r="AJ52">
        <f t="shared" si="3"/>
        <v>3.2438029999999998</v>
      </c>
      <c r="AM52" s="1"/>
      <c r="AN52" s="1">
        <v>3.7712659999999998</v>
      </c>
      <c r="AS52">
        <f t="shared" si="6"/>
        <v>0.20053700000000019</v>
      </c>
      <c r="AV52">
        <f t="shared" si="7"/>
        <v>2.0799999999999999E-2</v>
      </c>
      <c r="AW52">
        <f t="shared" si="4"/>
        <v>0.1241</v>
      </c>
      <c r="AX52">
        <f t="shared" si="8"/>
        <v>5.97</v>
      </c>
      <c r="BK52">
        <f t="shared" si="9"/>
        <v>2.0799999999999999E-2</v>
      </c>
      <c r="BL52">
        <f t="shared" si="10"/>
        <v>5.97</v>
      </c>
    </row>
    <row r="53" spans="7:64" x14ac:dyDescent="0.15">
      <c r="AE53">
        <v>4.1168990000000001</v>
      </c>
      <c r="AF53">
        <f t="shared" si="2"/>
        <v>3.3854000000000002</v>
      </c>
      <c r="AG53">
        <f t="shared" si="5"/>
        <v>2.1399999999999999E-2</v>
      </c>
      <c r="AH53" s="1">
        <v>0.5</v>
      </c>
      <c r="AI53" s="1">
        <v>3.9196170000000001</v>
      </c>
      <c r="AJ53">
        <f t="shared" si="3"/>
        <v>3.1916169999999999</v>
      </c>
      <c r="AM53" s="1">
        <v>0.5</v>
      </c>
      <c r="AN53" s="1">
        <v>3.7896770000000002</v>
      </c>
      <c r="AS53">
        <f t="shared" si="6"/>
        <v>0.12993999999999994</v>
      </c>
      <c r="AV53">
        <f t="shared" si="7"/>
        <v>2.1399999999999999E-2</v>
      </c>
      <c r="AW53">
        <f t="shared" si="4"/>
        <v>0.1225</v>
      </c>
      <c r="AX53">
        <f t="shared" si="8"/>
        <v>5.72</v>
      </c>
      <c r="BK53">
        <f t="shared" si="9"/>
        <v>2.1399999999999999E-2</v>
      </c>
      <c r="BL53">
        <f t="shared" si="10"/>
        <v>5.72</v>
      </c>
    </row>
    <row r="54" spans="7:64" x14ac:dyDescent="0.15">
      <c r="AE54">
        <v>4.091367</v>
      </c>
      <c r="AF54">
        <f t="shared" si="2"/>
        <v>3.3599000000000001</v>
      </c>
      <c r="AG54">
        <f t="shared" si="5"/>
        <v>2.1999999999999999E-2</v>
      </c>
      <c r="AH54" s="1">
        <v>0.51</v>
      </c>
      <c r="AI54" s="1">
        <v>3.9449679999999998</v>
      </c>
      <c r="AJ54">
        <f t="shared" si="3"/>
        <v>3.2169679999999996</v>
      </c>
      <c r="AM54" s="1"/>
      <c r="AN54" s="1">
        <v>3.8005399999999998</v>
      </c>
      <c r="AS54">
        <f t="shared" si="6"/>
        <v>0.144428</v>
      </c>
      <c r="AV54">
        <f t="shared" si="7"/>
        <v>2.1999999999999999E-2</v>
      </c>
      <c r="AW54">
        <f t="shared" si="4"/>
        <v>0.12330000000000001</v>
      </c>
      <c r="AX54">
        <f t="shared" si="8"/>
        <v>5.6</v>
      </c>
      <c r="BK54">
        <f t="shared" si="9"/>
        <v>2.1999999999999999E-2</v>
      </c>
      <c r="BL54">
        <f t="shared" si="10"/>
        <v>5.6</v>
      </c>
    </row>
    <row r="55" spans="7:64" x14ac:dyDescent="0.15">
      <c r="AE55">
        <v>4.1291679999999999</v>
      </c>
      <c r="AF55">
        <f t="shared" si="2"/>
        <v>3.3976999999999999</v>
      </c>
      <c r="AG55">
        <f t="shared" si="5"/>
        <v>2.2700000000000001E-2</v>
      </c>
      <c r="AH55" s="1">
        <v>0.52</v>
      </c>
      <c r="AI55" s="1">
        <v>3.9410810000000001</v>
      </c>
      <c r="AJ55">
        <f t="shared" si="3"/>
        <v>3.2130809999999999</v>
      </c>
      <c r="AM55" s="1"/>
      <c r="AN55" s="1">
        <v>3.8644400000000001</v>
      </c>
      <c r="AS55">
        <f t="shared" si="6"/>
        <v>7.6640999999999959E-2</v>
      </c>
      <c r="AV55">
        <f t="shared" si="7"/>
        <v>2.2700000000000001E-2</v>
      </c>
      <c r="AW55">
        <f t="shared" si="4"/>
        <v>0.1232</v>
      </c>
      <c r="AX55">
        <f t="shared" si="8"/>
        <v>5.43</v>
      </c>
      <c r="BK55">
        <f t="shared" si="9"/>
        <v>2.2700000000000001E-2</v>
      </c>
      <c r="BL55">
        <f t="shared" si="10"/>
        <v>5.43</v>
      </c>
    </row>
    <row r="56" spans="7:64" x14ac:dyDescent="0.15">
      <c r="AE56">
        <v>4.1840669999999998</v>
      </c>
      <c r="AF56">
        <f t="shared" si="2"/>
        <v>3.4525999999999999</v>
      </c>
      <c r="AG56">
        <f t="shared" si="5"/>
        <v>2.3300000000000001E-2</v>
      </c>
      <c r="AH56" s="1">
        <v>0.53</v>
      </c>
      <c r="AI56" s="1">
        <v>4.0202669999999996</v>
      </c>
      <c r="AJ56">
        <f t="shared" si="3"/>
        <v>3.2922669999999998</v>
      </c>
      <c r="AM56" s="1"/>
      <c r="AN56" s="1">
        <v>3.8335059999999999</v>
      </c>
      <c r="AS56">
        <f t="shared" si="6"/>
        <v>0.18676099999999973</v>
      </c>
      <c r="AV56">
        <f t="shared" si="7"/>
        <v>2.3300000000000001E-2</v>
      </c>
      <c r="AW56">
        <f t="shared" si="4"/>
        <v>0.12559999999999999</v>
      </c>
      <c r="AX56">
        <f t="shared" si="8"/>
        <v>5.39</v>
      </c>
      <c r="BK56">
        <f t="shared" si="9"/>
        <v>2.3300000000000001E-2</v>
      </c>
      <c r="BL56">
        <f t="shared" si="10"/>
        <v>5.39</v>
      </c>
    </row>
    <row r="57" spans="7:64" x14ac:dyDescent="0.15">
      <c r="AE57">
        <v>4.1082700000000001</v>
      </c>
      <c r="AF57">
        <f t="shared" si="2"/>
        <v>3.3767999999999998</v>
      </c>
      <c r="AG57">
        <f t="shared" si="5"/>
        <v>2.4E-2</v>
      </c>
      <c r="AH57" s="1">
        <v>0.54</v>
      </c>
      <c r="AI57" s="1">
        <v>3.882336</v>
      </c>
      <c r="AJ57">
        <f t="shared" si="3"/>
        <v>3.1543359999999998</v>
      </c>
      <c r="AM57" s="1"/>
      <c r="AN57" s="1">
        <v>3.7958180000000001</v>
      </c>
      <c r="AS57">
        <f t="shared" si="6"/>
        <v>8.6517999999999873E-2</v>
      </c>
      <c r="AV57">
        <f t="shared" si="7"/>
        <v>2.4E-2</v>
      </c>
      <c r="AW57">
        <f t="shared" si="4"/>
        <v>0.12130000000000001</v>
      </c>
      <c r="AX57">
        <f t="shared" si="8"/>
        <v>5.05</v>
      </c>
      <c r="BK57">
        <f t="shared" si="9"/>
        <v>2.4E-2</v>
      </c>
      <c r="BL57">
        <f t="shared" si="10"/>
        <v>5.05</v>
      </c>
    </row>
    <row r="58" spans="7:64" x14ac:dyDescent="0.15">
      <c r="G58" s="1" t="s">
        <v>497</v>
      </c>
      <c r="I58">
        <v>0</v>
      </c>
      <c r="J58">
        <v>0.1</v>
      </c>
      <c r="K58">
        <v>0.2</v>
      </c>
      <c r="L58">
        <v>0.3</v>
      </c>
      <c r="M58">
        <v>0.4</v>
      </c>
      <c r="N58">
        <v>0.5</v>
      </c>
      <c r="O58">
        <v>0.6</v>
      </c>
      <c r="P58">
        <v>0.7</v>
      </c>
      <c r="Q58">
        <v>0.8</v>
      </c>
      <c r="R58">
        <v>0.9</v>
      </c>
      <c r="S58">
        <v>1</v>
      </c>
      <c r="AE58">
        <v>4.0089040000000002</v>
      </c>
      <c r="AF58">
        <f t="shared" si="2"/>
        <v>3.2774000000000001</v>
      </c>
      <c r="AG58">
        <f t="shared" si="5"/>
        <v>2.46E-2</v>
      </c>
      <c r="AH58" s="1">
        <v>0.55000000000000004</v>
      </c>
      <c r="AI58" s="1">
        <v>3.8662890000000001</v>
      </c>
      <c r="AJ58">
        <f t="shared" si="3"/>
        <v>3.1382890000000003</v>
      </c>
      <c r="AM58" s="1">
        <v>0.55000000000000004</v>
      </c>
      <c r="AN58" s="1">
        <v>3.7863660000000001</v>
      </c>
      <c r="AS58">
        <f t="shared" si="6"/>
        <v>7.9922999999999966E-2</v>
      </c>
      <c r="AV58">
        <f t="shared" si="7"/>
        <v>2.46E-2</v>
      </c>
      <c r="AW58">
        <f t="shared" si="4"/>
        <v>0.1208</v>
      </c>
      <c r="AX58">
        <f t="shared" si="8"/>
        <v>4.91</v>
      </c>
      <c r="BK58">
        <f t="shared" si="9"/>
        <v>2.46E-2</v>
      </c>
      <c r="BL58">
        <f t="shared" si="10"/>
        <v>4.91</v>
      </c>
    </row>
    <row r="59" spans="7:64" x14ac:dyDescent="0.15">
      <c r="G59" t="s">
        <v>502</v>
      </c>
      <c r="H59" t="s">
        <v>3</v>
      </c>
      <c r="I59">
        <v>1266752</v>
      </c>
      <c r="J59">
        <v>7200237184</v>
      </c>
      <c r="K59">
        <v>12153524672</v>
      </c>
      <c r="L59">
        <v>17083072896</v>
      </c>
      <c r="M59">
        <v>21800197440</v>
      </c>
      <c r="N59">
        <v>25677809536</v>
      </c>
      <c r="O59">
        <v>28794582272</v>
      </c>
      <c r="P59">
        <v>31346088256</v>
      </c>
      <c r="Q59">
        <v>32897447360</v>
      </c>
      <c r="R59">
        <v>34020497472</v>
      </c>
      <c r="S59">
        <v>34380445440</v>
      </c>
      <c r="AE59">
        <v>4.0153600000000003</v>
      </c>
      <c r="AF59">
        <f t="shared" si="2"/>
        <v>3.2839</v>
      </c>
      <c r="AG59">
        <f t="shared" si="5"/>
        <v>2.53E-2</v>
      </c>
      <c r="AH59" s="1">
        <v>0.56000000000000005</v>
      </c>
      <c r="AI59" s="1">
        <v>3.8692989999999998</v>
      </c>
      <c r="AJ59">
        <f t="shared" si="3"/>
        <v>3.1412990000000001</v>
      </c>
      <c r="AM59" s="1"/>
      <c r="AN59" s="1">
        <v>3.6889110000000001</v>
      </c>
      <c r="AS59">
        <f t="shared" si="6"/>
        <v>0.18038799999999977</v>
      </c>
      <c r="AV59">
        <f t="shared" si="7"/>
        <v>2.53E-2</v>
      </c>
      <c r="AW59">
        <f t="shared" si="4"/>
        <v>0.12089999999999999</v>
      </c>
      <c r="AX59">
        <f t="shared" si="8"/>
        <v>4.78</v>
      </c>
      <c r="BK59">
        <f t="shared" si="9"/>
        <v>2.53E-2</v>
      </c>
      <c r="BL59">
        <f t="shared" si="10"/>
        <v>4.78</v>
      </c>
    </row>
    <row r="60" spans="7:64" x14ac:dyDescent="0.15">
      <c r="H60" t="s">
        <v>2</v>
      </c>
      <c r="I60">
        <v>1274368</v>
      </c>
      <c r="J60">
        <v>28448219904</v>
      </c>
      <c r="K60">
        <v>58268124096</v>
      </c>
      <c r="L60">
        <v>67088805248</v>
      </c>
      <c r="M60">
        <v>68784018880</v>
      </c>
      <c r="N60">
        <v>68902812224</v>
      </c>
      <c r="O60">
        <v>68902812224</v>
      </c>
      <c r="P60">
        <v>68902812224</v>
      </c>
      <c r="Q60">
        <v>68902812224</v>
      </c>
      <c r="R60">
        <v>68902812224</v>
      </c>
      <c r="S60">
        <v>68902812224</v>
      </c>
      <c r="AE60">
        <v>3.9264169999999998</v>
      </c>
      <c r="AF60">
        <f t="shared" si="2"/>
        <v>3.1949000000000001</v>
      </c>
      <c r="AG60">
        <f t="shared" si="5"/>
        <v>2.5999999999999999E-2</v>
      </c>
      <c r="AH60" s="1">
        <v>0.56999999999999995</v>
      </c>
      <c r="AI60" s="1">
        <v>3.8383530000000001</v>
      </c>
      <c r="AJ60">
        <f t="shared" si="3"/>
        <v>3.1103529999999999</v>
      </c>
      <c r="AM60" s="1"/>
      <c r="AN60" s="1">
        <v>3.6494589999999998</v>
      </c>
      <c r="AS60">
        <f t="shared" si="6"/>
        <v>0.18889400000000034</v>
      </c>
      <c r="AV60">
        <f t="shared" si="7"/>
        <v>2.5999999999999999E-2</v>
      </c>
      <c r="AW60">
        <f t="shared" si="4"/>
        <v>0.11990000000000001</v>
      </c>
      <c r="AX60">
        <f t="shared" si="8"/>
        <v>4.6100000000000003</v>
      </c>
      <c r="BK60">
        <f t="shared" si="9"/>
        <v>2.5999999999999999E-2</v>
      </c>
      <c r="BL60">
        <f t="shared" si="10"/>
        <v>4.6100000000000003</v>
      </c>
    </row>
    <row r="61" spans="7:64" x14ac:dyDescent="0.15">
      <c r="I61">
        <v>0</v>
      </c>
      <c r="J61">
        <v>0.1</v>
      </c>
      <c r="K61">
        <v>0.2</v>
      </c>
      <c r="L61">
        <v>0.3</v>
      </c>
      <c r="M61">
        <v>0.4</v>
      </c>
      <c r="N61">
        <v>0.5</v>
      </c>
      <c r="O61">
        <v>0.6</v>
      </c>
      <c r="P61">
        <v>0.7</v>
      </c>
      <c r="Q61">
        <v>0.8</v>
      </c>
      <c r="R61">
        <v>0.9</v>
      </c>
      <c r="S61">
        <v>1</v>
      </c>
      <c r="AE61">
        <v>3.8688509999999998</v>
      </c>
      <c r="AF61">
        <f t="shared" si="2"/>
        <v>3.1374</v>
      </c>
      <c r="AG61">
        <f t="shared" si="5"/>
        <v>2.6700000000000002E-2</v>
      </c>
      <c r="AH61" s="1">
        <v>0.57999999999999996</v>
      </c>
      <c r="AI61" s="1">
        <v>3.832643</v>
      </c>
      <c r="AJ61">
        <f t="shared" si="3"/>
        <v>3.1046430000000003</v>
      </c>
      <c r="AM61" s="1"/>
      <c r="AN61" s="1">
        <v>3.5916269999999999</v>
      </c>
      <c r="AS61">
        <f t="shared" si="6"/>
        <v>0.24101600000000012</v>
      </c>
      <c r="AV61">
        <f t="shared" si="7"/>
        <v>2.6700000000000002E-2</v>
      </c>
      <c r="AW61">
        <f t="shared" si="4"/>
        <v>0.1198</v>
      </c>
      <c r="AX61">
        <f t="shared" si="8"/>
        <v>4.49</v>
      </c>
      <c r="BK61">
        <f t="shared" si="9"/>
        <v>2.6700000000000002E-2</v>
      </c>
      <c r="BL61">
        <f t="shared" si="10"/>
        <v>4.49</v>
      </c>
    </row>
    <row r="62" spans="7:64" x14ac:dyDescent="0.15">
      <c r="H62" t="s">
        <v>3</v>
      </c>
      <c r="I62">
        <f>ROUND(I59/34380445440,2)</f>
        <v>0</v>
      </c>
      <c r="J62">
        <f t="shared" ref="J62:S62" si="12">ROUND(J59/34380445440,2)</f>
        <v>0.21</v>
      </c>
      <c r="K62">
        <f t="shared" si="12"/>
        <v>0.35</v>
      </c>
      <c r="L62">
        <f t="shared" si="12"/>
        <v>0.5</v>
      </c>
      <c r="M62">
        <f t="shared" si="12"/>
        <v>0.63</v>
      </c>
      <c r="N62">
        <f t="shared" si="12"/>
        <v>0.75</v>
      </c>
      <c r="O62">
        <f t="shared" si="12"/>
        <v>0.84</v>
      </c>
      <c r="P62">
        <f t="shared" si="12"/>
        <v>0.91</v>
      </c>
      <c r="Q62">
        <f t="shared" si="12"/>
        <v>0.96</v>
      </c>
      <c r="R62">
        <f t="shared" si="12"/>
        <v>0.99</v>
      </c>
      <c r="S62">
        <f t="shared" si="12"/>
        <v>1</v>
      </c>
      <c r="AE62">
        <v>3.81419</v>
      </c>
      <c r="AF62">
        <f t="shared" si="2"/>
        <v>3.0827</v>
      </c>
      <c r="AG62">
        <f t="shared" si="5"/>
        <v>2.75E-2</v>
      </c>
      <c r="AH62" s="1">
        <v>0.59</v>
      </c>
      <c r="AI62" s="1">
        <v>3.8268810000000002</v>
      </c>
      <c r="AJ62">
        <f t="shared" si="3"/>
        <v>3.0988810000000004</v>
      </c>
      <c r="AM62" s="1"/>
      <c r="AN62" s="1">
        <v>3.514856</v>
      </c>
      <c r="AS62">
        <f t="shared" si="6"/>
        <v>0.31202500000000022</v>
      </c>
      <c r="AV62">
        <f t="shared" si="7"/>
        <v>2.75E-2</v>
      </c>
      <c r="AW62">
        <f t="shared" si="4"/>
        <v>0.1196</v>
      </c>
      <c r="AX62">
        <f t="shared" si="8"/>
        <v>4.3499999999999996</v>
      </c>
      <c r="BK62">
        <f t="shared" si="9"/>
        <v>2.75E-2</v>
      </c>
      <c r="BL62">
        <f t="shared" si="10"/>
        <v>4.3499999999999996</v>
      </c>
    </row>
    <row r="63" spans="7:64" x14ac:dyDescent="0.15">
      <c r="G63">
        <v>68902812224</v>
      </c>
      <c r="H63" t="s">
        <v>2</v>
      </c>
      <c r="I63">
        <f>ROUND(I60/68902812224,2)</f>
        <v>0</v>
      </c>
      <c r="J63">
        <f t="shared" ref="J63:S63" si="13">ROUND(J60/68902812224,2)</f>
        <v>0.41</v>
      </c>
      <c r="K63">
        <f t="shared" si="13"/>
        <v>0.85</v>
      </c>
      <c r="L63">
        <f t="shared" si="13"/>
        <v>0.97</v>
      </c>
      <c r="M63">
        <f t="shared" si="13"/>
        <v>1</v>
      </c>
      <c r="N63">
        <f t="shared" si="13"/>
        <v>1</v>
      </c>
      <c r="O63">
        <f t="shared" si="13"/>
        <v>1</v>
      </c>
      <c r="P63">
        <f t="shared" si="13"/>
        <v>1</v>
      </c>
      <c r="Q63">
        <f t="shared" si="13"/>
        <v>1</v>
      </c>
      <c r="R63">
        <f t="shared" si="13"/>
        <v>1</v>
      </c>
      <c r="S63">
        <f t="shared" si="13"/>
        <v>1</v>
      </c>
      <c r="AE63">
        <v>3.7919350000000001</v>
      </c>
      <c r="AF63">
        <f t="shared" si="2"/>
        <v>3.0604</v>
      </c>
      <c r="AG63">
        <f t="shared" si="5"/>
        <v>2.8199999999999999E-2</v>
      </c>
      <c r="AH63" s="1">
        <v>0.6</v>
      </c>
      <c r="AI63" s="1">
        <v>3.8267829999999998</v>
      </c>
      <c r="AJ63">
        <f t="shared" si="3"/>
        <v>3.0987830000000001</v>
      </c>
      <c r="AM63" s="1">
        <v>0.6</v>
      </c>
      <c r="AN63" s="1">
        <v>3.4528300000000001</v>
      </c>
      <c r="AS63">
        <f t="shared" si="6"/>
        <v>0.37395299999999976</v>
      </c>
      <c r="AV63">
        <f t="shared" si="7"/>
        <v>2.8199999999999999E-2</v>
      </c>
      <c r="AW63">
        <f t="shared" si="4"/>
        <v>0.1196</v>
      </c>
      <c r="AX63">
        <f t="shared" si="8"/>
        <v>4.24</v>
      </c>
      <c r="BK63">
        <f t="shared" si="9"/>
        <v>2.8199999999999999E-2</v>
      </c>
      <c r="BL63">
        <f t="shared" si="10"/>
        <v>4.24</v>
      </c>
    </row>
    <row r="64" spans="7:64" x14ac:dyDescent="0.15">
      <c r="AE64">
        <v>3.6579799999999998</v>
      </c>
      <c r="AF64">
        <f t="shared" si="2"/>
        <v>2.9264999999999999</v>
      </c>
      <c r="AG64">
        <f t="shared" si="5"/>
        <v>2.9000000000000001E-2</v>
      </c>
      <c r="AH64" s="1">
        <v>0.61</v>
      </c>
      <c r="AI64" s="1">
        <v>3.8234020000000002</v>
      </c>
      <c r="AJ64">
        <f t="shared" si="3"/>
        <v>3.095402</v>
      </c>
      <c r="AM64" s="1"/>
      <c r="AN64" s="1">
        <v>3.400385</v>
      </c>
      <c r="AS64">
        <f t="shared" si="6"/>
        <v>0.4230170000000002</v>
      </c>
      <c r="AV64">
        <f t="shared" si="7"/>
        <v>2.9000000000000001E-2</v>
      </c>
      <c r="AW64">
        <f t="shared" si="4"/>
        <v>0.1195</v>
      </c>
      <c r="AX64">
        <f t="shared" si="8"/>
        <v>4.12</v>
      </c>
      <c r="BK64">
        <f t="shared" si="9"/>
        <v>2.9000000000000001E-2</v>
      </c>
      <c r="BL64">
        <f t="shared" si="10"/>
        <v>4.12</v>
      </c>
    </row>
    <row r="65" spans="31:64" x14ac:dyDescent="0.15">
      <c r="AE65">
        <v>3.605051</v>
      </c>
      <c r="AF65">
        <f t="shared" si="2"/>
        <v>2.8736000000000002</v>
      </c>
      <c r="AG65">
        <f t="shared" si="5"/>
        <v>2.98E-2</v>
      </c>
      <c r="AH65" s="1">
        <v>0.62</v>
      </c>
      <c r="AI65" s="1">
        <v>3.8082959999999999</v>
      </c>
      <c r="AJ65">
        <f t="shared" si="3"/>
        <v>3.0802959999999997</v>
      </c>
      <c r="AM65" s="1"/>
      <c r="AN65" s="1">
        <v>3.3240850000000002</v>
      </c>
      <c r="AS65">
        <f t="shared" si="6"/>
        <v>0.48421099999999972</v>
      </c>
      <c r="AV65">
        <f t="shared" si="7"/>
        <v>2.98E-2</v>
      </c>
      <c r="AW65">
        <f t="shared" si="4"/>
        <v>0.11899999999999999</v>
      </c>
      <c r="AX65">
        <f t="shared" si="8"/>
        <v>3.99</v>
      </c>
      <c r="BK65">
        <f t="shared" si="9"/>
        <v>2.98E-2</v>
      </c>
      <c r="BL65">
        <f t="shared" si="10"/>
        <v>3.99</v>
      </c>
    </row>
    <row r="66" spans="31:64" x14ac:dyDescent="0.15">
      <c r="AE66">
        <v>3.5261870000000002</v>
      </c>
      <c r="AF66">
        <f t="shared" si="2"/>
        <v>2.7947000000000002</v>
      </c>
      <c r="AG66">
        <f t="shared" si="5"/>
        <v>3.0599999999999999E-2</v>
      </c>
      <c r="AH66" s="1">
        <v>0.63</v>
      </c>
      <c r="AI66" s="1">
        <v>3.7968709999999999</v>
      </c>
      <c r="AJ66">
        <f t="shared" si="3"/>
        <v>3.0688709999999997</v>
      </c>
      <c r="AM66" s="1"/>
      <c r="AN66" s="1">
        <v>3.2636530000000001</v>
      </c>
      <c r="AS66">
        <f t="shared" si="6"/>
        <v>0.53321799999999975</v>
      </c>
      <c r="AV66">
        <f t="shared" si="7"/>
        <v>3.0599999999999999E-2</v>
      </c>
      <c r="AW66">
        <f t="shared" si="4"/>
        <v>0.1187</v>
      </c>
      <c r="AX66">
        <f t="shared" si="8"/>
        <v>3.88</v>
      </c>
      <c r="BK66">
        <f t="shared" si="9"/>
        <v>3.0599999999999999E-2</v>
      </c>
      <c r="BL66">
        <f t="shared" si="10"/>
        <v>3.88</v>
      </c>
    </row>
    <row r="67" spans="31:64" x14ac:dyDescent="0.15">
      <c r="AE67">
        <v>3.4455070000000001</v>
      </c>
      <c r="AF67">
        <f t="shared" si="2"/>
        <v>2.714</v>
      </c>
      <c r="AG67">
        <f t="shared" si="5"/>
        <v>3.1399999999999997E-2</v>
      </c>
      <c r="AH67" s="1">
        <v>0.64</v>
      </c>
      <c r="AI67" s="1">
        <v>3.7543669999999998</v>
      </c>
      <c r="AJ67">
        <f t="shared" si="3"/>
        <v>3.0263669999999996</v>
      </c>
      <c r="AM67" s="1"/>
      <c r="AN67" s="1">
        <v>3.1962630000000001</v>
      </c>
      <c r="AS67">
        <f t="shared" si="6"/>
        <v>0.55810399999999971</v>
      </c>
      <c r="AV67">
        <f t="shared" si="7"/>
        <v>3.1399999999999997E-2</v>
      </c>
      <c r="AW67">
        <f t="shared" si="4"/>
        <v>0.1173</v>
      </c>
      <c r="AX67">
        <f t="shared" si="8"/>
        <v>3.74</v>
      </c>
      <c r="BK67">
        <f t="shared" si="9"/>
        <v>3.1399999999999997E-2</v>
      </c>
      <c r="BL67">
        <f t="shared" si="10"/>
        <v>3.74</v>
      </c>
    </row>
    <row r="68" spans="31:64" x14ac:dyDescent="0.15">
      <c r="AE68">
        <v>3.4208910000000001</v>
      </c>
      <c r="AF68">
        <f t="shared" ref="AF68:AF103" si="14">ROUND(AE68-0.7315,4)</f>
        <v>2.6894</v>
      </c>
      <c r="AG68">
        <f t="shared" si="5"/>
        <v>3.2300000000000002E-2</v>
      </c>
      <c r="AH68" s="1">
        <v>0.65</v>
      </c>
      <c r="AI68" s="1">
        <v>3.7202350000000002</v>
      </c>
      <c r="AJ68">
        <f t="shared" ref="AJ68:AJ104" si="15">AI68-0.728</f>
        <v>2.992235</v>
      </c>
      <c r="AM68" s="1">
        <v>0.65</v>
      </c>
      <c r="AN68" s="1">
        <v>3.0865649999999998</v>
      </c>
      <c r="AS68">
        <f t="shared" ref="AS68:AS103" si="16">AI68-AN68</f>
        <v>0.6336700000000004</v>
      </c>
      <c r="AV68">
        <f t="shared" ref="AV68:AV102" si="17">AG68</f>
        <v>3.2300000000000002E-2</v>
      </c>
      <c r="AW68">
        <f t="shared" ref="AW68:AW106" si="18">ROUND(AI68/32,4)</f>
        <v>0.1163</v>
      </c>
      <c r="AX68">
        <f t="shared" si="8"/>
        <v>3.6</v>
      </c>
      <c r="BK68">
        <f t="shared" si="9"/>
        <v>3.2300000000000002E-2</v>
      </c>
      <c r="BL68">
        <f t="shared" si="10"/>
        <v>3.6</v>
      </c>
    </row>
    <row r="69" spans="31:64" x14ac:dyDescent="0.15">
      <c r="AE69">
        <v>3.366565</v>
      </c>
      <c r="AF69">
        <f t="shared" si="14"/>
        <v>2.6351</v>
      </c>
      <c r="AG69">
        <f t="shared" ref="AG69:AG103" si="19">ROUND(1-POWER(1-AH69,1/32),4)</f>
        <v>3.32E-2</v>
      </c>
      <c r="AH69" s="1">
        <v>0.66</v>
      </c>
      <c r="AI69" s="1">
        <v>3.6270099999999998</v>
      </c>
      <c r="AJ69">
        <f t="shared" si="15"/>
        <v>2.8990099999999996</v>
      </c>
      <c r="AM69" s="1"/>
      <c r="AN69" s="1">
        <v>3.022462</v>
      </c>
      <c r="AS69">
        <f t="shared" si="16"/>
        <v>0.60454799999999986</v>
      </c>
      <c r="AV69">
        <f t="shared" si="17"/>
        <v>3.32E-2</v>
      </c>
      <c r="AW69">
        <f t="shared" si="18"/>
        <v>0.1133</v>
      </c>
      <c r="AX69">
        <f t="shared" ref="AX69:AX106" si="20">ROUND(AW69/AV69,2)</f>
        <v>3.41</v>
      </c>
      <c r="BK69">
        <f t="shared" ref="BK69:BK106" si="21">AV69</f>
        <v>3.32E-2</v>
      </c>
      <c r="BL69">
        <f t="shared" ref="BL69:BL114" si="22">AX69</f>
        <v>3.41</v>
      </c>
    </row>
    <row r="70" spans="31:64" x14ac:dyDescent="0.15">
      <c r="AE70">
        <v>3.2944819999999999</v>
      </c>
      <c r="AF70">
        <f t="shared" si="14"/>
        <v>2.5630000000000002</v>
      </c>
      <c r="AG70">
        <f t="shared" si="19"/>
        <v>3.4099999999999998E-2</v>
      </c>
      <c r="AH70" s="1">
        <v>0.67</v>
      </c>
      <c r="AI70" s="1">
        <v>3.5143990000000001</v>
      </c>
      <c r="AJ70">
        <f t="shared" si="15"/>
        <v>2.7863990000000003</v>
      </c>
      <c r="AM70" s="1"/>
      <c r="AN70" s="1">
        <v>2.9610829999999999</v>
      </c>
      <c r="AS70">
        <f t="shared" si="16"/>
        <v>0.55331600000000014</v>
      </c>
      <c r="AV70">
        <f t="shared" si="17"/>
        <v>3.4099999999999998E-2</v>
      </c>
      <c r="AW70">
        <f t="shared" si="18"/>
        <v>0.10979999999999999</v>
      </c>
      <c r="AX70">
        <f t="shared" si="20"/>
        <v>3.22</v>
      </c>
      <c r="BK70">
        <f t="shared" si="21"/>
        <v>3.4099999999999998E-2</v>
      </c>
      <c r="BL70">
        <f t="shared" si="22"/>
        <v>3.22</v>
      </c>
    </row>
    <row r="71" spans="31:64" x14ac:dyDescent="0.15">
      <c r="AE71">
        <v>3.1155050000000002</v>
      </c>
      <c r="AF71">
        <f t="shared" si="14"/>
        <v>2.3839999999999999</v>
      </c>
      <c r="AG71">
        <f t="shared" si="19"/>
        <v>3.5000000000000003E-2</v>
      </c>
      <c r="AH71" s="1">
        <v>0.68</v>
      </c>
      <c r="AI71" s="1">
        <v>3.473147</v>
      </c>
      <c r="AJ71">
        <f t="shared" si="15"/>
        <v>2.7451470000000002</v>
      </c>
      <c r="AM71" s="1"/>
      <c r="AN71" s="1">
        <v>2.8702890000000001</v>
      </c>
      <c r="AS71">
        <f t="shared" si="16"/>
        <v>0.60285799999999989</v>
      </c>
      <c r="AV71">
        <f t="shared" si="17"/>
        <v>3.5000000000000003E-2</v>
      </c>
      <c r="AW71">
        <f t="shared" si="18"/>
        <v>0.1085</v>
      </c>
      <c r="AX71">
        <f t="shared" si="20"/>
        <v>3.1</v>
      </c>
      <c r="BK71">
        <f t="shared" si="21"/>
        <v>3.5000000000000003E-2</v>
      </c>
      <c r="BL71">
        <f t="shared" si="22"/>
        <v>3.1</v>
      </c>
    </row>
    <row r="72" spans="31:64" x14ac:dyDescent="0.15">
      <c r="AE72">
        <v>3.0645009999999999</v>
      </c>
      <c r="AF72">
        <f t="shared" si="14"/>
        <v>2.3330000000000002</v>
      </c>
      <c r="AG72">
        <f t="shared" si="19"/>
        <v>3.5900000000000001E-2</v>
      </c>
      <c r="AH72" s="1">
        <v>0.69</v>
      </c>
      <c r="AI72" s="1">
        <v>3.3690540000000002</v>
      </c>
      <c r="AJ72">
        <f t="shared" si="15"/>
        <v>2.6410540000000005</v>
      </c>
      <c r="AM72" s="1"/>
      <c r="AN72" s="1">
        <v>2.8298030000000001</v>
      </c>
      <c r="AS72">
        <f t="shared" si="16"/>
        <v>0.53925100000000015</v>
      </c>
      <c r="AV72">
        <f t="shared" si="17"/>
        <v>3.5900000000000001E-2</v>
      </c>
      <c r="AW72">
        <f t="shared" si="18"/>
        <v>0.1053</v>
      </c>
      <c r="AX72">
        <f t="shared" si="20"/>
        <v>2.93</v>
      </c>
      <c r="BK72">
        <f t="shared" si="21"/>
        <v>3.5900000000000001E-2</v>
      </c>
      <c r="BL72">
        <f t="shared" si="22"/>
        <v>2.93</v>
      </c>
    </row>
    <row r="73" spans="31:64" x14ac:dyDescent="0.15">
      <c r="AE73">
        <v>3.023752</v>
      </c>
      <c r="AF73">
        <f t="shared" si="14"/>
        <v>2.2923</v>
      </c>
      <c r="AG73">
        <f t="shared" si="19"/>
        <v>3.6900000000000002E-2</v>
      </c>
      <c r="AH73" s="1">
        <v>0.7</v>
      </c>
      <c r="AI73" s="1">
        <v>3.2635329999999998</v>
      </c>
      <c r="AJ73">
        <f t="shared" si="15"/>
        <v>2.535533</v>
      </c>
      <c r="AM73" s="1">
        <v>0.7</v>
      </c>
      <c r="AN73" s="1">
        <v>2.7397170000000002</v>
      </c>
      <c r="AS73">
        <f t="shared" si="16"/>
        <v>0.52381599999999962</v>
      </c>
      <c r="AV73">
        <f t="shared" si="17"/>
        <v>3.6900000000000002E-2</v>
      </c>
      <c r="AW73">
        <f t="shared" si="18"/>
        <v>0.10199999999999999</v>
      </c>
      <c r="AX73">
        <f t="shared" si="20"/>
        <v>2.76</v>
      </c>
      <c r="BK73">
        <f t="shared" si="21"/>
        <v>3.6900000000000002E-2</v>
      </c>
      <c r="BL73">
        <f t="shared" si="22"/>
        <v>2.76</v>
      </c>
    </row>
    <row r="74" spans="31:64" x14ac:dyDescent="0.15">
      <c r="AE74">
        <v>3.046443</v>
      </c>
      <c r="AF74">
        <f t="shared" si="14"/>
        <v>2.3149000000000002</v>
      </c>
      <c r="AG74">
        <f t="shared" si="19"/>
        <v>3.7900000000000003E-2</v>
      </c>
      <c r="AH74" s="1">
        <v>0.71</v>
      </c>
      <c r="AI74" s="1">
        <v>3.216383</v>
      </c>
      <c r="AJ74">
        <f t="shared" si="15"/>
        <v>2.4883829999999998</v>
      </c>
      <c r="AM74" s="1"/>
      <c r="AN74" s="1">
        <v>2.688015</v>
      </c>
      <c r="AS74">
        <f t="shared" si="16"/>
        <v>0.52836799999999995</v>
      </c>
      <c r="AV74">
        <f t="shared" si="17"/>
        <v>3.7900000000000003E-2</v>
      </c>
      <c r="AW74">
        <f t="shared" si="18"/>
        <v>0.10050000000000001</v>
      </c>
      <c r="AX74">
        <f t="shared" si="20"/>
        <v>2.65</v>
      </c>
      <c r="BK74">
        <f t="shared" si="21"/>
        <v>3.7900000000000003E-2</v>
      </c>
      <c r="BL74">
        <f t="shared" si="22"/>
        <v>2.65</v>
      </c>
    </row>
    <row r="75" spans="31:64" x14ac:dyDescent="0.15">
      <c r="AE75">
        <v>2.8953090000000001</v>
      </c>
      <c r="AF75">
        <f t="shared" si="14"/>
        <v>2.1638000000000002</v>
      </c>
      <c r="AG75">
        <f t="shared" si="19"/>
        <v>3.9E-2</v>
      </c>
      <c r="AH75" s="1">
        <v>0.72</v>
      </c>
      <c r="AI75" s="1">
        <v>3.1308980000000002</v>
      </c>
      <c r="AJ75">
        <f t="shared" si="15"/>
        <v>2.4028980000000004</v>
      </c>
      <c r="AM75" s="1"/>
      <c r="AN75" s="1">
        <v>2.605645</v>
      </c>
      <c r="AS75">
        <f t="shared" si="16"/>
        <v>0.52525300000000019</v>
      </c>
      <c r="AV75">
        <f t="shared" si="17"/>
        <v>3.9E-2</v>
      </c>
      <c r="AW75">
        <f t="shared" si="18"/>
        <v>9.7799999999999998E-2</v>
      </c>
      <c r="AX75">
        <f t="shared" si="20"/>
        <v>2.5099999999999998</v>
      </c>
      <c r="BK75">
        <f t="shared" si="21"/>
        <v>3.9E-2</v>
      </c>
      <c r="BL75">
        <f t="shared" si="22"/>
        <v>2.5099999999999998</v>
      </c>
    </row>
    <row r="76" spans="31:64" x14ac:dyDescent="0.15">
      <c r="AE76">
        <v>2.8533879999999998</v>
      </c>
      <c r="AF76">
        <f t="shared" si="14"/>
        <v>2.1219000000000001</v>
      </c>
      <c r="AG76">
        <f t="shared" si="19"/>
        <v>4.0099999999999997E-2</v>
      </c>
      <c r="AH76" s="1">
        <v>0.73</v>
      </c>
      <c r="AI76" s="1">
        <v>3.117648</v>
      </c>
      <c r="AJ76">
        <f t="shared" si="15"/>
        <v>2.3896480000000002</v>
      </c>
      <c r="AM76" s="1"/>
      <c r="AN76" s="1">
        <v>2.5517319999999999</v>
      </c>
      <c r="AS76">
        <f t="shared" si="16"/>
        <v>0.56591600000000009</v>
      </c>
      <c r="AV76">
        <f t="shared" si="17"/>
        <v>4.0099999999999997E-2</v>
      </c>
      <c r="AW76">
        <f t="shared" si="18"/>
        <v>9.74E-2</v>
      </c>
      <c r="AX76">
        <f t="shared" si="20"/>
        <v>2.4300000000000002</v>
      </c>
      <c r="BK76">
        <f t="shared" si="21"/>
        <v>4.0099999999999997E-2</v>
      </c>
      <c r="BL76">
        <f t="shared" si="22"/>
        <v>2.4300000000000002</v>
      </c>
    </row>
    <row r="77" spans="31:64" x14ac:dyDescent="0.15">
      <c r="AE77">
        <v>2.7037200000000001</v>
      </c>
      <c r="AF77">
        <f t="shared" si="14"/>
        <v>1.9722</v>
      </c>
      <c r="AG77">
        <f t="shared" si="19"/>
        <v>4.1200000000000001E-2</v>
      </c>
      <c r="AH77" s="1">
        <v>0.74</v>
      </c>
      <c r="AI77" s="1">
        <v>3.0332349999999999</v>
      </c>
      <c r="AJ77">
        <f t="shared" si="15"/>
        <v>2.3052349999999997</v>
      </c>
      <c r="AM77" s="1"/>
      <c r="AN77" s="1">
        <v>2.4876490000000002</v>
      </c>
      <c r="AS77">
        <f t="shared" si="16"/>
        <v>0.54558599999999968</v>
      </c>
      <c r="AV77">
        <f t="shared" si="17"/>
        <v>4.1200000000000001E-2</v>
      </c>
      <c r="AW77">
        <f t="shared" si="18"/>
        <v>9.4799999999999995E-2</v>
      </c>
      <c r="AX77">
        <f t="shared" si="20"/>
        <v>2.2999999999999998</v>
      </c>
      <c r="BK77">
        <f t="shared" si="21"/>
        <v>4.1200000000000001E-2</v>
      </c>
      <c r="BL77">
        <f t="shared" si="22"/>
        <v>2.2999999999999998</v>
      </c>
    </row>
    <row r="78" spans="31:64" x14ac:dyDescent="0.15">
      <c r="AE78">
        <v>2.6531449999999999</v>
      </c>
      <c r="AF78">
        <f t="shared" si="14"/>
        <v>1.9216</v>
      </c>
      <c r="AG78">
        <f t="shared" si="19"/>
        <v>4.24E-2</v>
      </c>
      <c r="AH78" s="1">
        <v>0.75</v>
      </c>
      <c r="AI78" s="1">
        <v>2.9867080000000001</v>
      </c>
      <c r="AJ78">
        <f t="shared" si="15"/>
        <v>2.2587080000000004</v>
      </c>
      <c r="AM78" s="1">
        <v>0.75</v>
      </c>
      <c r="AN78" s="1">
        <v>2.4386800000000002</v>
      </c>
      <c r="AS78">
        <f t="shared" si="16"/>
        <v>0.54802799999999996</v>
      </c>
      <c r="AV78">
        <f t="shared" si="17"/>
        <v>4.24E-2</v>
      </c>
      <c r="AW78">
        <f t="shared" si="18"/>
        <v>9.3299999999999994E-2</v>
      </c>
      <c r="AX78">
        <f t="shared" si="20"/>
        <v>2.2000000000000002</v>
      </c>
      <c r="BK78">
        <f t="shared" si="21"/>
        <v>4.24E-2</v>
      </c>
      <c r="BL78">
        <f t="shared" si="22"/>
        <v>2.2000000000000002</v>
      </c>
    </row>
    <row r="79" spans="31:64" x14ac:dyDescent="0.15">
      <c r="AE79">
        <v>2.6352850000000001</v>
      </c>
      <c r="AF79">
        <f t="shared" si="14"/>
        <v>1.9037999999999999</v>
      </c>
      <c r="AG79">
        <f t="shared" si="19"/>
        <v>4.36E-2</v>
      </c>
      <c r="AH79" s="1">
        <v>0.76</v>
      </c>
      <c r="AI79" s="1">
        <v>2.946196</v>
      </c>
      <c r="AJ79">
        <f t="shared" si="15"/>
        <v>2.2181959999999998</v>
      </c>
      <c r="AM79" s="1"/>
      <c r="AN79" s="1">
        <v>2.3439950000000001</v>
      </c>
      <c r="AS79">
        <f t="shared" si="16"/>
        <v>0.60220099999999999</v>
      </c>
      <c r="AV79">
        <f t="shared" si="17"/>
        <v>4.36E-2</v>
      </c>
      <c r="AW79">
        <f t="shared" si="18"/>
        <v>9.2100000000000001E-2</v>
      </c>
      <c r="AX79">
        <f t="shared" si="20"/>
        <v>2.11</v>
      </c>
      <c r="BK79">
        <f t="shared" si="21"/>
        <v>4.36E-2</v>
      </c>
      <c r="BL79">
        <f t="shared" si="22"/>
        <v>2.11</v>
      </c>
    </row>
    <row r="80" spans="31:64" x14ac:dyDescent="0.15">
      <c r="AE80">
        <v>2.530783</v>
      </c>
      <c r="AF80">
        <f t="shared" si="14"/>
        <v>1.7992999999999999</v>
      </c>
      <c r="AG80">
        <f t="shared" si="19"/>
        <v>4.4900000000000002E-2</v>
      </c>
      <c r="AH80" s="1">
        <v>0.77</v>
      </c>
      <c r="AI80" s="1">
        <v>2.904099</v>
      </c>
      <c r="AJ80">
        <f t="shared" si="15"/>
        <v>2.1760989999999998</v>
      </c>
      <c r="AM80" s="1"/>
      <c r="AN80" s="1">
        <v>2.2701370000000001</v>
      </c>
      <c r="AS80">
        <f t="shared" si="16"/>
        <v>0.63396199999999991</v>
      </c>
      <c r="AV80">
        <f t="shared" si="17"/>
        <v>4.4900000000000002E-2</v>
      </c>
      <c r="AW80">
        <f t="shared" si="18"/>
        <v>9.0800000000000006E-2</v>
      </c>
      <c r="AX80">
        <f t="shared" si="20"/>
        <v>2.02</v>
      </c>
      <c r="BK80">
        <f t="shared" si="21"/>
        <v>4.4900000000000002E-2</v>
      </c>
      <c r="BL80">
        <f t="shared" si="22"/>
        <v>2.02</v>
      </c>
    </row>
    <row r="81" spans="7:64" x14ac:dyDescent="0.15">
      <c r="AE81">
        <v>2.4701650000000002</v>
      </c>
      <c r="AF81">
        <f t="shared" si="14"/>
        <v>1.7386999999999999</v>
      </c>
      <c r="AG81">
        <f t="shared" si="19"/>
        <v>4.6199999999999998E-2</v>
      </c>
      <c r="AH81" s="1">
        <v>0.78</v>
      </c>
      <c r="AI81" s="1">
        <v>2.7914490000000001</v>
      </c>
      <c r="AJ81">
        <f t="shared" si="15"/>
        <v>2.0634490000000003</v>
      </c>
      <c r="AM81" s="1"/>
      <c r="AN81" s="1">
        <v>2.2334399999999999</v>
      </c>
      <c r="AS81">
        <f t="shared" si="16"/>
        <v>0.5580090000000002</v>
      </c>
      <c r="AV81">
        <f t="shared" si="17"/>
        <v>4.6199999999999998E-2</v>
      </c>
      <c r="AW81">
        <f t="shared" si="18"/>
        <v>8.72E-2</v>
      </c>
      <c r="AX81">
        <f t="shared" si="20"/>
        <v>1.89</v>
      </c>
      <c r="BK81">
        <f t="shared" si="21"/>
        <v>4.6199999999999998E-2</v>
      </c>
      <c r="BL81">
        <f t="shared" si="22"/>
        <v>1.89</v>
      </c>
    </row>
    <row r="82" spans="7:64" x14ac:dyDescent="0.15">
      <c r="AE82">
        <v>2.4063469999999998</v>
      </c>
      <c r="AF82">
        <f t="shared" si="14"/>
        <v>1.6748000000000001</v>
      </c>
      <c r="AG82">
        <f t="shared" si="19"/>
        <v>4.7600000000000003E-2</v>
      </c>
      <c r="AH82" s="1">
        <v>0.79</v>
      </c>
      <c r="AI82" s="1">
        <v>2.7661910000000001</v>
      </c>
      <c r="AJ82">
        <f t="shared" si="15"/>
        <v>2.0381910000000003</v>
      </c>
      <c r="AM82" s="1"/>
      <c r="AN82" s="1">
        <v>2.1671800000000001</v>
      </c>
      <c r="AS82">
        <f t="shared" si="16"/>
        <v>0.59901099999999996</v>
      </c>
      <c r="AV82">
        <f t="shared" si="17"/>
        <v>4.7600000000000003E-2</v>
      </c>
      <c r="AW82">
        <f t="shared" si="18"/>
        <v>8.6400000000000005E-2</v>
      </c>
      <c r="AX82">
        <f t="shared" si="20"/>
        <v>1.82</v>
      </c>
      <c r="BK82">
        <f t="shared" si="21"/>
        <v>4.7600000000000003E-2</v>
      </c>
      <c r="BL82">
        <f t="shared" si="22"/>
        <v>1.82</v>
      </c>
    </row>
    <row r="83" spans="7:64" x14ac:dyDescent="0.15">
      <c r="G83" s="1" t="s">
        <v>498</v>
      </c>
      <c r="AE83">
        <v>2.3848319999999998</v>
      </c>
      <c r="AF83">
        <f t="shared" si="14"/>
        <v>1.6533</v>
      </c>
      <c r="AG83">
        <f t="shared" si="19"/>
        <v>4.9099999999999998E-2</v>
      </c>
      <c r="AH83" s="1">
        <v>0.8</v>
      </c>
      <c r="AI83" s="1">
        <v>2.7501120000000001</v>
      </c>
      <c r="AJ83">
        <f t="shared" si="15"/>
        <v>2.0221119999999999</v>
      </c>
      <c r="AM83" s="1">
        <v>0.8</v>
      </c>
      <c r="AN83" s="1">
        <v>2.1157689999999998</v>
      </c>
      <c r="AS83">
        <f t="shared" si="16"/>
        <v>0.63434300000000032</v>
      </c>
      <c r="AV83">
        <f t="shared" si="17"/>
        <v>4.9099999999999998E-2</v>
      </c>
      <c r="AW83">
        <f t="shared" si="18"/>
        <v>8.5900000000000004E-2</v>
      </c>
      <c r="AX83">
        <f t="shared" si="20"/>
        <v>1.75</v>
      </c>
      <c r="BK83">
        <f t="shared" si="21"/>
        <v>4.9099999999999998E-2</v>
      </c>
      <c r="BL83">
        <f t="shared" si="22"/>
        <v>1.75</v>
      </c>
    </row>
    <row r="84" spans="7:64" x14ac:dyDescent="0.15">
      <c r="H84">
        <v>0.6</v>
      </c>
      <c r="I84">
        <v>1.72</v>
      </c>
      <c r="J84">
        <v>2.58</v>
      </c>
      <c r="K84">
        <v>3.58</v>
      </c>
      <c r="L84">
        <v>4.5</v>
      </c>
      <c r="M84">
        <v>5.29</v>
      </c>
      <c r="N84">
        <v>5.2</v>
      </c>
      <c r="O84">
        <v>4.78</v>
      </c>
      <c r="P84">
        <v>4.51</v>
      </c>
      <c r="Q84">
        <v>4.3</v>
      </c>
      <c r="R84">
        <v>4.0199999999999996</v>
      </c>
      <c r="AE84">
        <v>2.2891560000000002</v>
      </c>
      <c r="AF84">
        <f t="shared" si="14"/>
        <v>1.5577000000000001</v>
      </c>
      <c r="AG84">
        <f t="shared" si="19"/>
        <v>5.0599999999999999E-2</v>
      </c>
      <c r="AH84" s="1">
        <v>0.81</v>
      </c>
      <c r="AI84" s="1">
        <v>2.7020010000000001</v>
      </c>
      <c r="AJ84">
        <f t="shared" si="15"/>
        <v>1.9740010000000001</v>
      </c>
      <c r="AM84" s="1"/>
      <c r="AN84" s="1">
        <v>2.0405829999999998</v>
      </c>
      <c r="AS84">
        <f t="shared" si="16"/>
        <v>0.66141800000000028</v>
      </c>
      <c r="AV84">
        <f t="shared" si="17"/>
        <v>5.0599999999999999E-2</v>
      </c>
      <c r="AW84">
        <f t="shared" si="18"/>
        <v>8.4400000000000003E-2</v>
      </c>
      <c r="AX84">
        <f t="shared" si="20"/>
        <v>1.67</v>
      </c>
      <c r="BK84">
        <f t="shared" si="21"/>
        <v>5.0599999999999999E-2</v>
      </c>
      <c r="BL84">
        <f t="shared" si="22"/>
        <v>1.67</v>
      </c>
    </row>
    <row r="85" spans="7:64" x14ac:dyDescent="0.15">
      <c r="H85">
        <v>0.72</v>
      </c>
      <c r="I85">
        <v>2.15</v>
      </c>
      <c r="J85">
        <v>3.15</v>
      </c>
      <c r="K85">
        <v>4.43</v>
      </c>
      <c r="L85">
        <v>5.69</v>
      </c>
      <c r="M85">
        <v>6.75</v>
      </c>
      <c r="N85">
        <v>7.03</v>
      </c>
      <c r="O85">
        <v>6.91</v>
      </c>
      <c r="P85">
        <v>6.72</v>
      </c>
      <c r="Q85">
        <v>6.62</v>
      </c>
      <c r="R85">
        <v>6.63</v>
      </c>
      <c r="AE85">
        <v>2.247379</v>
      </c>
      <c r="AF85">
        <f t="shared" si="14"/>
        <v>1.5159</v>
      </c>
      <c r="AG85">
        <f t="shared" si="19"/>
        <v>5.2200000000000003E-2</v>
      </c>
      <c r="AH85" s="1">
        <v>0.82</v>
      </c>
      <c r="AI85" s="1">
        <v>2.6728000000000001</v>
      </c>
      <c r="AJ85">
        <f t="shared" si="15"/>
        <v>1.9448000000000001</v>
      </c>
      <c r="AM85" s="1"/>
      <c r="AN85" s="1">
        <v>2.0097909999999999</v>
      </c>
      <c r="AS85">
        <f t="shared" si="16"/>
        <v>0.66300900000000018</v>
      </c>
      <c r="AV85">
        <f t="shared" si="17"/>
        <v>5.2200000000000003E-2</v>
      </c>
      <c r="AW85">
        <f t="shared" si="18"/>
        <v>8.3500000000000005E-2</v>
      </c>
      <c r="AX85">
        <f t="shared" si="20"/>
        <v>1.6</v>
      </c>
      <c r="BK85">
        <f t="shared" si="21"/>
        <v>5.2200000000000003E-2</v>
      </c>
      <c r="BL85">
        <f t="shared" si="22"/>
        <v>1.6</v>
      </c>
    </row>
    <row r="86" spans="7:64" x14ac:dyDescent="0.15">
      <c r="H86">
        <f>H85-0.72</f>
        <v>0</v>
      </c>
      <c r="I86">
        <f t="shared" ref="I86:R86" si="23">I85-0.72</f>
        <v>1.43</v>
      </c>
      <c r="J86">
        <f t="shared" si="23"/>
        <v>2.4299999999999997</v>
      </c>
      <c r="K86">
        <f t="shared" si="23"/>
        <v>3.71</v>
      </c>
      <c r="L86">
        <f t="shared" si="23"/>
        <v>4.9700000000000006</v>
      </c>
      <c r="M86">
        <f t="shared" si="23"/>
        <v>6.03</v>
      </c>
      <c r="N86">
        <f t="shared" si="23"/>
        <v>6.3100000000000005</v>
      </c>
      <c r="O86">
        <f t="shared" si="23"/>
        <v>6.19</v>
      </c>
      <c r="P86">
        <f t="shared" si="23"/>
        <v>6</v>
      </c>
      <c r="Q86">
        <f t="shared" si="23"/>
        <v>5.9</v>
      </c>
      <c r="R86">
        <f t="shared" si="23"/>
        <v>5.91</v>
      </c>
      <c r="AE86">
        <v>2.169629</v>
      </c>
      <c r="AF86">
        <f t="shared" si="14"/>
        <v>1.4380999999999999</v>
      </c>
      <c r="AG86">
        <f t="shared" si="19"/>
        <v>5.3900000000000003E-2</v>
      </c>
      <c r="AH86" s="1">
        <v>0.83</v>
      </c>
      <c r="AI86" s="1">
        <v>2.622436</v>
      </c>
      <c r="AJ86">
        <f t="shared" si="15"/>
        <v>1.894436</v>
      </c>
      <c r="AM86" s="1"/>
      <c r="AN86" s="1">
        <v>1.9481930000000001</v>
      </c>
      <c r="AS86">
        <f t="shared" si="16"/>
        <v>0.67424299999999993</v>
      </c>
      <c r="AV86">
        <f t="shared" si="17"/>
        <v>5.3900000000000003E-2</v>
      </c>
      <c r="AW86">
        <f t="shared" si="18"/>
        <v>8.2000000000000003E-2</v>
      </c>
      <c r="AX86">
        <f t="shared" si="20"/>
        <v>1.52</v>
      </c>
      <c r="BK86">
        <f t="shared" si="21"/>
        <v>5.3900000000000003E-2</v>
      </c>
      <c r="BL86">
        <f t="shared" si="22"/>
        <v>1.52</v>
      </c>
    </row>
    <row r="87" spans="7:64" x14ac:dyDescent="0.15">
      <c r="S87" s="1">
        <v>5.91</v>
      </c>
      <c r="T87" t="s">
        <v>499</v>
      </c>
      <c r="AE87">
        <v>2.1233520000000001</v>
      </c>
      <c r="AF87">
        <f t="shared" si="14"/>
        <v>1.3918999999999999</v>
      </c>
      <c r="AG87">
        <f t="shared" si="19"/>
        <v>5.57E-2</v>
      </c>
      <c r="AH87" s="1">
        <v>0.84</v>
      </c>
      <c r="AI87" s="1">
        <v>2.574344</v>
      </c>
      <c r="AJ87">
        <f t="shared" si="15"/>
        <v>1.846344</v>
      </c>
      <c r="AM87" s="1"/>
      <c r="AN87" s="1">
        <v>1.8723970000000001</v>
      </c>
      <c r="AS87">
        <f t="shared" si="16"/>
        <v>0.70194699999999988</v>
      </c>
      <c r="AV87">
        <f t="shared" si="17"/>
        <v>5.57E-2</v>
      </c>
      <c r="AW87">
        <f t="shared" si="18"/>
        <v>8.0399999999999999E-2</v>
      </c>
      <c r="AX87">
        <f t="shared" si="20"/>
        <v>1.44</v>
      </c>
      <c r="BK87">
        <f t="shared" si="21"/>
        <v>5.57E-2</v>
      </c>
      <c r="BL87">
        <f t="shared" si="22"/>
        <v>1.44</v>
      </c>
    </row>
    <row r="88" spans="7:64" x14ac:dyDescent="0.15">
      <c r="AE88">
        <v>2.0754410000000001</v>
      </c>
      <c r="AF88">
        <f t="shared" si="14"/>
        <v>1.3439000000000001</v>
      </c>
      <c r="AG88">
        <f t="shared" si="19"/>
        <v>5.7599999999999998E-2</v>
      </c>
      <c r="AH88" s="1">
        <v>0.85</v>
      </c>
      <c r="AI88" s="1">
        <v>2.512702</v>
      </c>
      <c r="AJ88">
        <f t="shared" si="15"/>
        <v>1.784702</v>
      </c>
      <c r="AM88" s="1">
        <v>0.85</v>
      </c>
      <c r="AN88" s="1">
        <v>1.8187420000000001</v>
      </c>
      <c r="AS88">
        <f t="shared" si="16"/>
        <v>0.69395999999999991</v>
      </c>
      <c r="AV88">
        <f t="shared" si="17"/>
        <v>5.7599999999999998E-2</v>
      </c>
      <c r="AW88">
        <f t="shared" si="18"/>
        <v>7.85E-2</v>
      </c>
      <c r="AX88">
        <f t="shared" si="20"/>
        <v>1.36</v>
      </c>
      <c r="BK88">
        <f t="shared" si="21"/>
        <v>5.7599999999999998E-2</v>
      </c>
      <c r="BL88">
        <f t="shared" si="22"/>
        <v>1.36</v>
      </c>
    </row>
    <row r="89" spans="7:64" x14ac:dyDescent="0.15">
      <c r="H89">
        <v>0</v>
      </c>
      <c r="I89">
        <v>0.1</v>
      </c>
      <c r="J89">
        <v>0.2</v>
      </c>
      <c r="K89">
        <v>0.3</v>
      </c>
      <c r="L89">
        <v>0.4</v>
      </c>
      <c r="M89">
        <v>0.5</v>
      </c>
      <c r="N89">
        <v>0.6</v>
      </c>
      <c r="O89">
        <v>0.7</v>
      </c>
      <c r="P89">
        <v>0.8</v>
      </c>
      <c r="Q89">
        <v>0.9</v>
      </c>
      <c r="R89">
        <v>1</v>
      </c>
      <c r="AE89">
        <v>2.0111919999999999</v>
      </c>
      <c r="AF89">
        <f t="shared" si="14"/>
        <v>1.2797000000000001</v>
      </c>
      <c r="AG89">
        <f t="shared" si="19"/>
        <v>5.96E-2</v>
      </c>
      <c r="AH89" s="1">
        <v>0.86</v>
      </c>
      <c r="AI89" s="1">
        <v>2.4684159999999999</v>
      </c>
      <c r="AJ89">
        <f t="shared" si="15"/>
        <v>1.740416</v>
      </c>
      <c r="AM89" s="1"/>
      <c r="AN89" s="1">
        <v>1.7554019999999999</v>
      </c>
      <c r="AS89">
        <f t="shared" si="16"/>
        <v>0.71301400000000004</v>
      </c>
      <c r="AV89">
        <f t="shared" si="17"/>
        <v>5.96E-2</v>
      </c>
      <c r="AW89">
        <f t="shared" si="18"/>
        <v>7.7100000000000002E-2</v>
      </c>
      <c r="AX89">
        <f t="shared" si="20"/>
        <v>1.29</v>
      </c>
      <c r="BK89">
        <f t="shared" si="21"/>
        <v>5.96E-2</v>
      </c>
      <c r="BL89">
        <f t="shared" si="22"/>
        <v>1.29</v>
      </c>
    </row>
    <row r="90" spans="7:64" x14ac:dyDescent="0.15">
      <c r="H90">
        <f>H86-H89*5.91</f>
        <v>0</v>
      </c>
      <c r="I90">
        <f t="shared" ref="I90:R90" si="24">I86-I89*5.91</f>
        <v>0.83899999999999986</v>
      </c>
      <c r="J90">
        <f t="shared" si="24"/>
        <v>1.2479999999999996</v>
      </c>
      <c r="K90">
        <f t="shared" si="24"/>
        <v>1.9370000000000001</v>
      </c>
      <c r="L90">
        <f t="shared" si="24"/>
        <v>2.6060000000000003</v>
      </c>
      <c r="M90">
        <f t="shared" si="24"/>
        <v>3.0750000000000002</v>
      </c>
      <c r="N90">
        <f t="shared" si="24"/>
        <v>2.7640000000000007</v>
      </c>
      <c r="O90">
        <f t="shared" si="24"/>
        <v>2.0530000000000008</v>
      </c>
      <c r="P90">
        <f t="shared" si="24"/>
        <v>1.2719999999999994</v>
      </c>
      <c r="Q90">
        <f t="shared" si="24"/>
        <v>0.58100000000000041</v>
      </c>
      <c r="R90">
        <f t="shared" si="24"/>
        <v>0</v>
      </c>
      <c r="AE90">
        <v>1.996308</v>
      </c>
      <c r="AF90">
        <f t="shared" si="14"/>
        <v>1.2647999999999999</v>
      </c>
      <c r="AG90">
        <f t="shared" si="19"/>
        <v>6.1800000000000001E-2</v>
      </c>
      <c r="AH90" s="1">
        <v>0.87</v>
      </c>
      <c r="AI90" s="1">
        <v>2.4520430000000002</v>
      </c>
      <c r="AJ90">
        <f t="shared" si="15"/>
        <v>1.7240430000000002</v>
      </c>
      <c r="AM90" s="1"/>
      <c r="AN90" s="1">
        <v>1.7289840000000001</v>
      </c>
      <c r="AS90">
        <f t="shared" si="16"/>
        <v>0.72305900000000012</v>
      </c>
      <c r="AV90">
        <f t="shared" si="17"/>
        <v>6.1800000000000001E-2</v>
      </c>
      <c r="AW90">
        <f t="shared" si="18"/>
        <v>7.6600000000000001E-2</v>
      </c>
      <c r="AX90">
        <f t="shared" si="20"/>
        <v>1.24</v>
      </c>
      <c r="BK90">
        <f t="shared" si="21"/>
        <v>6.1800000000000001E-2</v>
      </c>
      <c r="BL90">
        <f t="shared" si="22"/>
        <v>1.24</v>
      </c>
    </row>
    <row r="91" spans="7:64" x14ac:dyDescent="0.15">
      <c r="AE91">
        <v>1.912353</v>
      </c>
      <c r="AF91">
        <f t="shared" si="14"/>
        <v>1.1809000000000001</v>
      </c>
      <c r="AG91">
        <f t="shared" si="19"/>
        <v>6.4100000000000004E-2</v>
      </c>
      <c r="AH91" s="1">
        <v>0.88</v>
      </c>
      <c r="AI91" s="1">
        <v>2.3990369999999999</v>
      </c>
      <c r="AJ91">
        <f t="shared" si="15"/>
        <v>1.6710369999999999</v>
      </c>
      <c r="AM91" s="1"/>
      <c r="AN91" s="1">
        <v>1.6567350000000001</v>
      </c>
      <c r="AS91">
        <f t="shared" si="16"/>
        <v>0.7423019999999998</v>
      </c>
      <c r="AV91">
        <f t="shared" si="17"/>
        <v>6.4100000000000004E-2</v>
      </c>
      <c r="AW91">
        <f t="shared" si="18"/>
        <v>7.4999999999999997E-2</v>
      </c>
      <c r="AX91">
        <f t="shared" si="20"/>
        <v>1.17</v>
      </c>
      <c r="BK91">
        <f t="shared" si="21"/>
        <v>6.4100000000000004E-2</v>
      </c>
      <c r="BL91">
        <f t="shared" si="22"/>
        <v>1.17</v>
      </c>
    </row>
    <row r="92" spans="7:64" x14ac:dyDescent="0.15">
      <c r="AE92">
        <v>1.8738440000000001</v>
      </c>
      <c r="AF92">
        <f t="shared" si="14"/>
        <v>1.1423000000000001</v>
      </c>
      <c r="AG92">
        <f t="shared" si="19"/>
        <v>6.6699999999999995E-2</v>
      </c>
      <c r="AH92" s="1">
        <v>0.89</v>
      </c>
      <c r="AI92" s="1">
        <v>2.3784529999999999</v>
      </c>
      <c r="AJ92">
        <f t="shared" si="15"/>
        <v>1.6504529999999999</v>
      </c>
      <c r="AM92" s="1"/>
      <c r="AN92" s="1">
        <v>1.6073809999999999</v>
      </c>
      <c r="AS92">
        <f t="shared" si="16"/>
        <v>0.77107199999999998</v>
      </c>
      <c r="AV92">
        <f t="shared" si="17"/>
        <v>6.6699999999999995E-2</v>
      </c>
      <c r="AW92">
        <f t="shared" si="18"/>
        <v>7.4300000000000005E-2</v>
      </c>
      <c r="AX92">
        <f t="shared" si="20"/>
        <v>1.1100000000000001</v>
      </c>
      <c r="BK92">
        <f t="shared" si="21"/>
        <v>6.6699999999999995E-2</v>
      </c>
      <c r="BL92">
        <f t="shared" si="22"/>
        <v>1.1100000000000001</v>
      </c>
    </row>
    <row r="93" spans="7:64" x14ac:dyDescent="0.15">
      <c r="AE93">
        <v>1.8409850000000001</v>
      </c>
      <c r="AF93">
        <f t="shared" si="14"/>
        <v>1.1094999999999999</v>
      </c>
      <c r="AG93">
        <f t="shared" si="19"/>
        <v>6.9400000000000003E-2</v>
      </c>
      <c r="AH93" s="1">
        <v>0.9</v>
      </c>
      <c r="AI93" s="1">
        <v>2.3468990000000001</v>
      </c>
      <c r="AJ93">
        <f t="shared" si="15"/>
        <v>1.6188990000000001</v>
      </c>
      <c r="AM93" s="1">
        <v>0.9</v>
      </c>
      <c r="AN93" s="1">
        <v>1.5636399999999999</v>
      </c>
      <c r="AS93">
        <f t="shared" si="16"/>
        <v>0.78325900000000015</v>
      </c>
      <c r="AV93">
        <f t="shared" si="17"/>
        <v>6.9400000000000003E-2</v>
      </c>
      <c r="AW93">
        <f t="shared" si="18"/>
        <v>7.3300000000000004E-2</v>
      </c>
      <c r="AX93">
        <f t="shared" si="20"/>
        <v>1.06</v>
      </c>
      <c r="BK93">
        <f t="shared" si="21"/>
        <v>6.9400000000000003E-2</v>
      </c>
      <c r="BL93">
        <f t="shared" si="22"/>
        <v>1.06</v>
      </c>
    </row>
    <row r="94" spans="7:64" x14ac:dyDescent="0.15">
      <c r="AE94">
        <v>1.811296</v>
      </c>
      <c r="AF94">
        <f t="shared" si="14"/>
        <v>1.0798000000000001</v>
      </c>
      <c r="AG94">
        <f t="shared" si="19"/>
        <v>7.2499999999999995E-2</v>
      </c>
      <c r="AH94" s="1">
        <v>0.91</v>
      </c>
      <c r="AI94" s="1">
        <v>2.3488329999999999</v>
      </c>
      <c r="AJ94">
        <f t="shared" si="15"/>
        <v>1.620833</v>
      </c>
      <c r="AM94" s="1"/>
      <c r="AN94" s="1">
        <v>1.5354179999999999</v>
      </c>
      <c r="AS94">
        <f t="shared" si="16"/>
        <v>0.813415</v>
      </c>
      <c r="AV94">
        <f t="shared" si="17"/>
        <v>7.2499999999999995E-2</v>
      </c>
      <c r="AW94">
        <f t="shared" si="18"/>
        <v>7.3400000000000007E-2</v>
      </c>
      <c r="AX94">
        <f t="shared" si="20"/>
        <v>1.01</v>
      </c>
      <c r="BK94">
        <f t="shared" si="21"/>
        <v>7.2499999999999995E-2</v>
      </c>
      <c r="BL94">
        <f t="shared" si="22"/>
        <v>1.01</v>
      </c>
    </row>
    <row r="95" spans="7:64" x14ac:dyDescent="0.15">
      <c r="AE95">
        <v>1.7862370000000001</v>
      </c>
      <c r="AF95">
        <f t="shared" si="14"/>
        <v>1.0547</v>
      </c>
      <c r="AG95">
        <f t="shared" si="19"/>
        <v>7.5899999999999995E-2</v>
      </c>
      <c r="AH95" s="1">
        <v>0.92</v>
      </c>
      <c r="AI95" s="1">
        <v>2.291887</v>
      </c>
      <c r="AJ95">
        <f t="shared" si="15"/>
        <v>1.563887</v>
      </c>
      <c r="AM95" s="1"/>
      <c r="AN95" s="1">
        <v>1.489061</v>
      </c>
      <c r="AS95">
        <f t="shared" si="16"/>
        <v>0.80282600000000004</v>
      </c>
      <c r="AV95">
        <f t="shared" si="17"/>
        <v>7.5899999999999995E-2</v>
      </c>
      <c r="AW95">
        <f t="shared" si="18"/>
        <v>7.1599999999999997E-2</v>
      </c>
      <c r="AX95">
        <f t="shared" si="20"/>
        <v>0.94</v>
      </c>
      <c r="BK95">
        <f t="shared" si="21"/>
        <v>7.5899999999999995E-2</v>
      </c>
      <c r="BL95">
        <f t="shared" si="22"/>
        <v>0.94</v>
      </c>
    </row>
    <row r="96" spans="7:64" x14ac:dyDescent="0.15">
      <c r="AE96">
        <v>1.746359</v>
      </c>
      <c r="AF96">
        <f t="shared" si="14"/>
        <v>1.0148999999999999</v>
      </c>
      <c r="AG96">
        <f t="shared" si="19"/>
        <v>7.9699999999999993E-2</v>
      </c>
      <c r="AH96" s="1">
        <v>0.93</v>
      </c>
      <c r="AI96" s="1">
        <v>2.3014760000000001</v>
      </c>
      <c r="AJ96">
        <f t="shared" si="15"/>
        <v>1.5734760000000001</v>
      </c>
      <c r="AM96" s="1"/>
      <c r="AN96" s="1">
        <v>1.441195</v>
      </c>
      <c r="AS96">
        <f t="shared" si="16"/>
        <v>0.86028100000000007</v>
      </c>
      <c r="AV96">
        <f t="shared" si="17"/>
        <v>7.9699999999999993E-2</v>
      </c>
      <c r="AW96">
        <f t="shared" si="18"/>
        <v>7.1900000000000006E-2</v>
      </c>
      <c r="AX96">
        <f t="shared" si="20"/>
        <v>0.9</v>
      </c>
      <c r="BK96">
        <f t="shared" si="21"/>
        <v>7.9699999999999993E-2</v>
      </c>
      <c r="BL96">
        <f t="shared" si="22"/>
        <v>0.9</v>
      </c>
    </row>
    <row r="97" spans="31:64" x14ac:dyDescent="0.15">
      <c r="AE97">
        <v>1.729039</v>
      </c>
      <c r="AF97">
        <f t="shared" si="14"/>
        <v>0.99750000000000005</v>
      </c>
      <c r="AG97">
        <f t="shared" si="19"/>
        <v>8.4199999999999997E-2</v>
      </c>
      <c r="AH97" s="1">
        <v>0.94</v>
      </c>
      <c r="AI97" s="1">
        <v>2.2845390000000001</v>
      </c>
      <c r="AJ97">
        <f t="shared" si="15"/>
        <v>1.5565390000000001</v>
      </c>
      <c r="AM97" s="1"/>
      <c r="AN97" s="1">
        <v>1.409718</v>
      </c>
      <c r="AS97">
        <f t="shared" si="16"/>
        <v>0.87482100000000007</v>
      </c>
      <c r="AV97">
        <f t="shared" si="17"/>
        <v>8.4199999999999997E-2</v>
      </c>
      <c r="AW97">
        <f t="shared" si="18"/>
        <v>7.1400000000000005E-2</v>
      </c>
      <c r="AX97">
        <f t="shared" si="20"/>
        <v>0.85</v>
      </c>
      <c r="BK97">
        <f t="shared" si="21"/>
        <v>8.4199999999999997E-2</v>
      </c>
      <c r="BL97">
        <f t="shared" si="22"/>
        <v>0.85</v>
      </c>
    </row>
    <row r="98" spans="31:64" x14ac:dyDescent="0.15">
      <c r="AE98">
        <v>1.6783669999999999</v>
      </c>
      <c r="AF98">
        <f t="shared" si="14"/>
        <v>0.94689999999999996</v>
      </c>
      <c r="AG98">
        <f t="shared" si="19"/>
        <v>8.9399999999999993E-2</v>
      </c>
      <c r="AH98" s="1">
        <v>0.95</v>
      </c>
      <c r="AI98" s="1">
        <v>2.2441990000000001</v>
      </c>
      <c r="AJ98">
        <f t="shared" si="15"/>
        <v>1.5161990000000001</v>
      </c>
      <c r="AM98" s="1">
        <v>0.95</v>
      </c>
      <c r="AN98" s="1">
        <v>1.349864</v>
      </c>
      <c r="AS98">
        <f t="shared" si="16"/>
        <v>0.8943350000000001</v>
      </c>
      <c r="AV98">
        <f t="shared" si="17"/>
        <v>8.9399999999999993E-2</v>
      </c>
      <c r="AW98">
        <f t="shared" si="18"/>
        <v>7.0099999999999996E-2</v>
      </c>
      <c r="AX98">
        <f t="shared" si="20"/>
        <v>0.78</v>
      </c>
      <c r="BK98">
        <f t="shared" si="21"/>
        <v>8.9399999999999993E-2</v>
      </c>
      <c r="BL98">
        <f t="shared" si="22"/>
        <v>0.78</v>
      </c>
    </row>
    <row r="99" spans="31:64" x14ac:dyDescent="0.15">
      <c r="AE99">
        <v>1.6658710000000001</v>
      </c>
      <c r="AF99">
        <f t="shared" si="14"/>
        <v>0.93440000000000001</v>
      </c>
      <c r="AG99">
        <f t="shared" si="19"/>
        <v>9.5699999999999993E-2</v>
      </c>
      <c r="AH99" s="1">
        <v>0.96</v>
      </c>
      <c r="AI99" s="1">
        <v>2.2402069999999998</v>
      </c>
      <c r="AJ99">
        <f t="shared" si="15"/>
        <v>1.5122069999999999</v>
      </c>
      <c r="AM99" s="1"/>
      <c r="AN99" s="1">
        <v>1.3192630000000001</v>
      </c>
      <c r="AS99">
        <f t="shared" si="16"/>
        <v>0.92094399999999976</v>
      </c>
      <c r="AV99">
        <f t="shared" si="17"/>
        <v>9.5699999999999993E-2</v>
      </c>
      <c r="AW99">
        <f t="shared" si="18"/>
        <v>7.0000000000000007E-2</v>
      </c>
      <c r="AX99">
        <f t="shared" si="20"/>
        <v>0.73</v>
      </c>
      <c r="BK99">
        <f t="shared" si="21"/>
        <v>9.5699999999999993E-2</v>
      </c>
      <c r="BL99">
        <f t="shared" si="22"/>
        <v>0.73</v>
      </c>
    </row>
    <row r="100" spans="31:64" x14ac:dyDescent="0.15">
      <c r="AE100">
        <v>1.634069</v>
      </c>
      <c r="AF100">
        <f t="shared" si="14"/>
        <v>0.90259999999999996</v>
      </c>
      <c r="AG100">
        <f t="shared" si="19"/>
        <v>0.1038</v>
      </c>
      <c r="AH100" s="1">
        <v>0.97</v>
      </c>
      <c r="AI100" s="1">
        <v>2.2158150000000001</v>
      </c>
      <c r="AJ100">
        <f t="shared" si="15"/>
        <v>1.4878150000000001</v>
      </c>
      <c r="AM100" s="1"/>
      <c r="AN100" s="1">
        <v>1.2616909999999999</v>
      </c>
      <c r="AS100">
        <f t="shared" si="16"/>
        <v>0.95412400000000019</v>
      </c>
      <c r="AV100">
        <f t="shared" si="17"/>
        <v>0.1038</v>
      </c>
      <c r="AW100">
        <f t="shared" si="18"/>
        <v>6.9199999999999998E-2</v>
      </c>
      <c r="AX100">
        <f t="shared" si="20"/>
        <v>0.67</v>
      </c>
      <c r="BK100">
        <f t="shared" si="21"/>
        <v>0.1038</v>
      </c>
      <c r="BL100">
        <f t="shared" si="22"/>
        <v>0.67</v>
      </c>
    </row>
    <row r="101" spans="31:64" x14ac:dyDescent="0.15">
      <c r="AE101">
        <v>1.5948439999999999</v>
      </c>
      <c r="AF101">
        <f t="shared" si="14"/>
        <v>0.86329999999999996</v>
      </c>
      <c r="AG101">
        <f t="shared" si="19"/>
        <v>0.11509999999999999</v>
      </c>
      <c r="AH101" s="1">
        <v>0.98</v>
      </c>
      <c r="AI101" s="1">
        <v>2.156285</v>
      </c>
      <c r="AJ101">
        <f t="shared" si="15"/>
        <v>1.428285</v>
      </c>
      <c r="AM101" s="1"/>
      <c r="AN101" s="1">
        <v>1.211004</v>
      </c>
      <c r="AS101">
        <f t="shared" si="16"/>
        <v>0.94528100000000004</v>
      </c>
      <c r="AV101">
        <f t="shared" si="17"/>
        <v>0.11509999999999999</v>
      </c>
      <c r="AW101">
        <f t="shared" si="18"/>
        <v>6.7400000000000002E-2</v>
      </c>
      <c r="AX101">
        <f t="shared" si="20"/>
        <v>0.59</v>
      </c>
      <c r="BK101">
        <f t="shared" si="21"/>
        <v>0.11509999999999999</v>
      </c>
      <c r="BL101">
        <f t="shared" si="22"/>
        <v>0.59</v>
      </c>
    </row>
    <row r="102" spans="31:64" x14ac:dyDescent="0.15">
      <c r="AE102">
        <v>1.5485100000000001</v>
      </c>
      <c r="AF102">
        <f t="shared" si="14"/>
        <v>0.81699999999999995</v>
      </c>
      <c r="AG102">
        <f t="shared" si="19"/>
        <v>0.13400000000000001</v>
      </c>
      <c r="AH102" s="1">
        <v>0.99</v>
      </c>
      <c r="AI102" s="1">
        <v>2.164879</v>
      </c>
      <c r="AJ102">
        <f t="shared" si="15"/>
        <v>1.436879</v>
      </c>
      <c r="AM102" s="1"/>
      <c r="AN102" s="1">
        <v>1.118984</v>
      </c>
      <c r="AS102">
        <f t="shared" si="16"/>
        <v>1.045895</v>
      </c>
      <c r="AV102">
        <f t="shared" si="17"/>
        <v>0.13400000000000001</v>
      </c>
      <c r="AW102">
        <f t="shared" si="18"/>
        <v>6.7699999999999996E-2</v>
      </c>
      <c r="AX102">
        <f t="shared" si="20"/>
        <v>0.51</v>
      </c>
      <c r="BK102">
        <f t="shared" si="21"/>
        <v>0.13400000000000001</v>
      </c>
      <c r="BL102">
        <f t="shared" si="22"/>
        <v>0.51</v>
      </c>
    </row>
    <row r="103" spans="31:64" x14ac:dyDescent="0.15">
      <c r="AE103">
        <v>1.540602</v>
      </c>
      <c r="AF103">
        <f t="shared" si="14"/>
        <v>0.80910000000000004</v>
      </c>
      <c r="AG103">
        <f t="shared" si="19"/>
        <v>1</v>
      </c>
      <c r="AH103" s="1">
        <v>1</v>
      </c>
      <c r="AI103" s="1">
        <v>2.1099749999999999</v>
      </c>
      <c r="AJ103">
        <f t="shared" si="15"/>
        <v>1.381975</v>
      </c>
      <c r="AM103" s="1">
        <v>1</v>
      </c>
      <c r="AN103" s="1">
        <v>1.040635</v>
      </c>
      <c r="AS103">
        <f t="shared" si="16"/>
        <v>1.06934</v>
      </c>
      <c r="AV103">
        <v>0.158</v>
      </c>
      <c r="AW103">
        <f>ROUND(AI103/32,4)</f>
        <v>6.59E-2</v>
      </c>
      <c r="AX103">
        <f t="shared" si="20"/>
        <v>0.42</v>
      </c>
      <c r="BK103">
        <f t="shared" si="21"/>
        <v>0.158</v>
      </c>
      <c r="BL103">
        <f t="shared" si="22"/>
        <v>0.42</v>
      </c>
    </row>
    <row r="104" spans="31:64" x14ac:dyDescent="0.15">
      <c r="AI104" s="1">
        <v>2.11</v>
      </c>
      <c r="AJ104">
        <f t="shared" si="15"/>
        <v>1.3819999999999999</v>
      </c>
      <c r="AV104">
        <v>0.17</v>
      </c>
      <c r="AW104">
        <f t="shared" si="18"/>
        <v>6.59E-2</v>
      </c>
      <c r="AX104">
        <f t="shared" si="20"/>
        <v>0.39</v>
      </c>
      <c r="BK104">
        <f t="shared" si="21"/>
        <v>0.17</v>
      </c>
      <c r="BL104">
        <f t="shared" si="22"/>
        <v>0.39</v>
      </c>
    </row>
    <row r="105" spans="31:64" x14ac:dyDescent="0.15">
      <c r="AI105" s="1">
        <v>2.11</v>
      </c>
      <c r="AV105">
        <v>0.19</v>
      </c>
      <c r="AW105">
        <f t="shared" si="18"/>
        <v>6.59E-2</v>
      </c>
      <c r="AX105">
        <f t="shared" si="20"/>
        <v>0.35</v>
      </c>
      <c r="BK105">
        <f t="shared" si="21"/>
        <v>0.19</v>
      </c>
      <c r="BL105">
        <f t="shared" si="22"/>
        <v>0.35</v>
      </c>
    </row>
    <row r="106" spans="31:64" x14ac:dyDescent="0.15">
      <c r="AI106" s="1">
        <v>2.11</v>
      </c>
      <c r="AV106">
        <v>0.21</v>
      </c>
      <c r="AW106">
        <f t="shared" si="18"/>
        <v>6.59E-2</v>
      </c>
      <c r="AX106">
        <f t="shared" si="20"/>
        <v>0.31</v>
      </c>
      <c r="BK106">
        <f t="shared" si="21"/>
        <v>0.21</v>
      </c>
      <c r="BL106">
        <f t="shared" si="22"/>
        <v>0.31</v>
      </c>
    </row>
    <row r="107" spans="31:64" x14ac:dyDescent="0.15">
      <c r="AV107">
        <v>0.3</v>
      </c>
      <c r="AW107">
        <v>6.5199999999999994E-2</v>
      </c>
      <c r="AX107">
        <f>ROUND(AW107/AV107,2)</f>
        <v>0.22</v>
      </c>
      <c r="BK107">
        <v>0.3</v>
      </c>
      <c r="BL107">
        <f t="shared" si="22"/>
        <v>0.22</v>
      </c>
    </row>
    <row r="108" spans="31:64" x14ac:dyDescent="0.15">
      <c r="AI108" t="s">
        <v>511</v>
      </c>
      <c r="AJ108" t="s">
        <v>512</v>
      </c>
      <c r="AV108">
        <v>0.4</v>
      </c>
      <c r="AW108">
        <v>6.4799999999999996E-2</v>
      </c>
      <c r="AX108">
        <f>ROUND(AW108/AV108,2)</f>
        <v>0.16</v>
      </c>
      <c r="BK108">
        <v>0.4</v>
      </c>
      <c r="BL108">
        <f t="shared" si="22"/>
        <v>0.16</v>
      </c>
    </row>
    <row r="109" spans="31:64" x14ac:dyDescent="0.15">
      <c r="AH109">
        <v>0</v>
      </c>
      <c r="AI109">
        <f>ROUND(AK109/32,4)</f>
        <v>2.2800000000000001E-2</v>
      </c>
      <c r="AJ109">
        <f>ROUND(AL109/32,4)</f>
        <v>2.2800000000000001E-2</v>
      </c>
      <c r="AK109" s="1">
        <v>0.72799999999999998</v>
      </c>
      <c r="AL109">
        <v>0.72799999999999998</v>
      </c>
      <c r="AV109">
        <v>0.5</v>
      </c>
      <c r="AW109">
        <v>6.4199999999999993E-2</v>
      </c>
      <c r="AX109">
        <f t="shared" ref="AX109:AX114" si="25">ROUND(AW109/AV109,2)</f>
        <v>0.13</v>
      </c>
      <c r="BK109">
        <v>0.5</v>
      </c>
      <c r="BL109">
        <f t="shared" si="22"/>
        <v>0.13</v>
      </c>
    </row>
    <row r="110" spans="31:64" x14ac:dyDescent="0.15">
      <c r="AH110">
        <v>0.05</v>
      </c>
      <c r="AI110">
        <f t="shared" ref="AI110:AI129" si="26">ROUND(AK110/32,4)</f>
        <v>7.7200000000000005E-2</v>
      </c>
      <c r="AJ110">
        <f t="shared" ref="AJ110:AJ129" si="27">ROUND(AL110/32,4)</f>
        <v>3.2300000000000002E-2</v>
      </c>
      <c r="AK110" s="1">
        <v>2.4695040000000001</v>
      </c>
      <c r="AL110" s="1">
        <v>1.033107</v>
      </c>
      <c r="AV110">
        <v>0.6</v>
      </c>
      <c r="AW110">
        <v>6.3799999999999996E-2</v>
      </c>
      <c r="AX110">
        <f t="shared" si="25"/>
        <v>0.11</v>
      </c>
      <c r="BK110">
        <v>0.6</v>
      </c>
      <c r="BL110">
        <f t="shared" si="22"/>
        <v>0.11</v>
      </c>
    </row>
    <row r="111" spans="31:64" x14ac:dyDescent="0.15">
      <c r="AH111">
        <v>0.1</v>
      </c>
      <c r="AI111">
        <f t="shared" si="26"/>
        <v>9.7000000000000003E-2</v>
      </c>
      <c r="AJ111">
        <f t="shared" si="27"/>
        <v>4.4299999999999999E-2</v>
      </c>
      <c r="AK111" s="1">
        <v>3.1054550000000001</v>
      </c>
      <c r="AL111" s="1">
        <v>1.4167350000000001</v>
      </c>
      <c r="AV111">
        <v>0.7</v>
      </c>
      <c r="AW111">
        <v>6.3299999999999995E-2</v>
      </c>
      <c r="AX111">
        <f t="shared" si="25"/>
        <v>0.09</v>
      </c>
      <c r="BK111">
        <v>0.7</v>
      </c>
      <c r="BL111">
        <f t="shared" si="22"/>
        <v>0.09</v>
      </c>
    </row>
    <row r="112" spans="31:64" x14ac:dyDescent="0.15">
      <c r="AH112">
        <v>0.15</v>
      </c>
      <c r="AI112">
        <f t="shared" si="26"/>
        <v>0.1024</v>
      </c>
      <c r="AJ112">
        <f t="shared" si="27"/>
        <v>5.3499999999999999E-2</v>
      </c>
      <c r="AK112" s="1">
        <v>3.2782559999999998</v>
      </c>
      <c r="AL112" s="1">
        <v>1.71065</v>
      </c>
      <c r="AV112">
        <v>0.8</v>
      </c>
      <c r="AW112">
        <v>6.2899999999999998E-2</v>
      </c>
      <c r="AX112">
        <f t="shared" si="25"/>
        <v>0.08</v>
      </c>
      <c r="BK112">
        <v>0.8</v>
      </c>
      <c r="BL112">
        <f t="shared" si="22"/>
        <v>0.08</v>
      </c>
    </row>
    <row r="113" spans="34:64" x14ac:dyDescent="0.15">
      <c r="AH113">
        <v>0.2</v>
      </c>
      <c r="AI113">
        <f t="shared" si="26"/>
        <v>0.1008</v>
      </c>
      <c r="AJ113">
        <f t="shared" si="27"/>
        <v>6.25E-2</v>
      </c>
      <c r="AK113" s="1">
        <v>3.226915</v>
      </c>
      <c r="AL113" s="1">
        <v>2.000181</v>
      </c>
      <c r="AV113">
        <v>0.9</v>
      </c>
      <c r="AW113">
        <v>6.2300000000000001E-2</v>
      </c>
      <c r="AX113">
        <f t="shared" si="25"/>
        <v>7.0000000000000007E-2</v>
      </c>
      <c r="BK113">
        <v>0.9</v>
      </c>
      <c r="BL113">
        <f t="shared" si="22"/>
        <v>7.0000000000000007E-2</v>
      </c>
    </row>
    <row r="114" spans="34:64" x14ac:dyDescent="0.15">
      <c r="AH114">
        <v>0.25</v>
      </c>
      <c r="AI114">
        <f t="shared" si="26"/>
        <v>9.98E-2</v>
      </c>
      <c r="AJ114">
        <f t="shared" si="27"/>
        <v>7.3300000000000004E-2</v>
      </c>
      <c r="AK114" s="1">
        <v>3.1921729999999999</v>
      </c>
      <c r="AL114" s="1">
        <v>2.344544</v>
      </c>
      <c r="AV114">
        <v>1</v>
      </c>
      <c r="AW114">
        <v>6.1899999999999997E-2</v>
      </c>
      <c r="AX114">
        <f t="shared" si="25"/>
        <v>0.06</v>
      </c>
      <c r="BK114">
        <v>1</v>
      </c>
      <c r="BL114">
        <f t="shared" si="22"/>
        <v>0.06</v>
      </c>
    </row>
    <row r="115" spans="34:64" x14ac:dyDescent="0.15">
      <c r="AH115">
        <v>0.3</v>
      </c>
      <c r="AI115">
        <f t="shared" si="26"/>
        <v>0.10249999999999999</v>
      </c>
      <c r="AJ115">
        <f t="shared" si="27"/>
        <v>8.1699999999999995E-2</v>
      </c>
      <c r="AK115" s="1">
        <v>3.2798280000000002</v>
      </c>
      <c r="AL115" s="1">
        <v>2.6134469999999999</v>
      </c>
    </row>
    <row r="116" spans="34:64" x14ac:dyDescent="0.15">
      <c r="AH116">
        <v>0.35</v>
      </c>
      <c r="AI116">
        <f t="shared" si="26"/>
        <v>0.1144</v>
      </c>
      <c r="AJ116">
        <f t="shared" si="27"/>
        <v>9.2399999999999996E-2</v>
      </c>
      <c r="AK116" s="1">
        <v>3.6610149999999999</v>
      </c>
      <c r="AL116" s="1">
        <v>2.9554710000000002</v>
      </c>
    </row>
    <row r="117" spans="34:64" x14ac:dyDescent="0.15">
      <c r="AH117">
        <v>0.4</v>
      </c>
      <c r="AI117">
        <f t="shared" si="26"/>
        <v>0.1195</v>
      </c>
      <c r="AJ117">
        <f t="shared" si="27"/>
        <v>0.10340000000000001</v>
      </c>
      <c r="AK117" s="1">
        <v>3.8242620000000001</v>
      </c>
      <c r="AL117" s="1">
        <v>3.3101159999999998</v>
      </c>
    </row>
    <row r="118" spans="34:64" x14ac:dyDescent="0.15">
      <c r="AH118">
        <v>0.45</v>
      </c>
      <c r="AI118">
        <f t="shared" si="26"/>
        <v>0.11990000000000001</v>
      </c>
      <c r="AJ118">
        <f t="shared" si="27"/>
        <v>0.11459999999999999</v>
      </c>
      <c r="AK118" s="1">
        <v>3.8377910000000002</v>
      </c>
      <c r="AL118" s="1">
        <v>3.6685270000000001</v>
      </c>
    </row>
    <row r="119" spans="34:64" x14ac:dyDescent="0.15">
      <c r="AH119">
        <v>0.5</v>
      </c>
      <c r="AI119">
        <f t="shared" si="26"/>
        <v>0.1225</v>
      </c>
      <c r="AJ119">
        <f t="shared" si="27"/>
        <v>0.11840000000000001</v>
      </c>
      <c r="AK119" s="1">
        <v>3.9196170000000001</v>
      </c>
      <c r="AL119" s="1">
        <v>3.7896770000000002</v>
      </c>
    </row>
    <row r="120" spans="34:64" x14ac:dyDescent="0.15">
      <c r="AH120">
        <v>0.55000000000000004</v>
      </c>
      <c r="AI120">
        <f t="shared" si="26"/>
        <v>0.1208</v>
      </c>
      <c r="AJ120">
        <f t="shared" si="27"/>
        <v>0.1183</v>
      </c>
      <c r="AK120" s="1">
        <v>3.8662890000000001</v>
      </c>
      <c r="AL120" s="1">
        <v>3.7863660000000001</v>
      </c>
    </row>
    <row r="121" spans="34:64" x14ac:dyDescent="0.15">
      <c r="AH121">
        <v>0.6</v>
      </c>
      <c r="AI121">
        <f t="shared" si="26"/>
        <v>0.1196</v>
      </c>
      <c r="AJ121">
        <f t="shared" si="27"/>
        <v>0.1079</v>
      </c>
      <c r="AK121" s="1">
        <v>3.8267829999999998</v>
      </c>
      <c r="AL121" s="1">
        <v>3.4528300000000001</v>
      </c>
    </row>
    <row r="122" spans="34:64" x14ac:dyDescent="0.15">
      <c r="AH122">
        <v>0.65</v>
      </c>
      <c r="AI122">
        <f t="shared" si="26"/>
        <v>0.1163</v>
      </c>
      <c r="AJ122">
        <f t="shared" si="27"/>
        <v>9.6500000000000002E-2</v>
      </c>
      <c r="AK122" s="1">
        <v>3.7202350000000002</v>
      </c>
      <c r="AL122" s="1">
        <v>3.0865649999999998</v>
      </c>
    </row>
    <row r="123" spans="34:64" x14ac:dyDescent="0.15">
      <c r="AH123">
        <v>0.7</v>
      </c>
      <c r="AI123">
        <f t="shared" si="26"/>
        <v>0.10199999999999999</v>
      </c>
      <c r="AJ123">
        <f t="shared" si="27"/>
        <v>8.5599999999999996E-2</v>
      </c>
      <c r="AK123" s="1">
        <v>3.2635329999999998</v>
      </c>
      <c r="AL123" s="1">
        <v>2.7397170000000002</v>
      </c>
    </row>
    <row r="124" spans="34:64" x14ac:dyDescent="0.15">
      <c r="AH124">
        <v>0.75</v>
      </c>
      <c r="AI124">
        <f t="shared" si="26"/>
        <v>9.3299999999999994E-2</v>
      </c>
      <c r="AJ124">
        <f t="shared" si="27"/>
        <v>7.6200000000000004E-2</v>
      </c>
      <c r="AK124" s="1">
        <v>2.9867080000000001</v>
      </c>
      <c r="AL124" s="1">
        <v>2.4386800000000002</v>
      </c>
    </row>
    <row r="125" spans="34:64" x14ac:dyDescent="0.15">
      <c r="AH125">
        <v>0.8</v>
      </c>
      <c r="AI125">
        <f t="shared" si="26"/>
        <v>8.5900000000000004E-2</v>
      </c>
      <c r="AJ125">
        <f t="shared" si="27"/>
        <v>6.6100000000000006E-2</v>
      </c>
      <c r="AK125" s="1">
        <v>2.7501120000000001</v>
      </c>
      <c r="AL125" s="1">
        <v>2.1157689999999998</v>
      </c>
    </row>
    <row r="126" spans="34:64" x14ac:dyDescent="0.15">
      <c r="AH126" s="1">
        <v>0.85</v>
      </c>
      <c r="AI126">
        <f t="shared" si="26"/>
        <v>7.85E-2</v>
      </c>
      <c r="AJ126">
        <f t="shared" si="27"/>
        <v>5.6800000000000003E-2</v>
      </c>
      <c r="AK126" s="1">
        <v>2.512702</v>
      </c>
      <c r="AL126" s="1">
        <v>1.8187420000000001</v>
      </c>
      <c r="AT126" t="s">
        <v>519</v>
      </c>
      <c r="AU126" t="s">
        <v>516</v>
      </c>
      <c r="AV126" t="s">
        <v>517</v>
      </c>
      <c r="AW126" t="s">
        <v>518</v>
      </c>
      <c r="AX126" t="s">
        <v>544</v>
      </c>
    </row>
    <row r="127" spans="34:64" x14ac:dyDescent="0.15">
      <c r="AH127" s="1">
        <v>0.9</v>
      </c>
      <c r="AI127">
        <f t="shared" si="26"/>
        <v>7.3300000000000004E-2</v>
      </c>
      <c r="AJ127">
        <f t="shared" si="27"/>
        <v>4.8899999999999999E-2</v>
      </c>
      <c r="AK127" s="1">
        <v>2.3468990000000001</v>
      </c>
      <c r="AL127" s="1">
        <v>1.5636399999999999</v>
      </c>
      <c r="AS127" t="s">
        <v>570</v>
      </c>
      <c r="AT127">
        <v>6.0000000000000001E-3</v>
      </c>
      <c r="AU127">
        <v>6.0999999999999999E-2</v>
      </c>
      <c r="AV127">
        <v>9.6000000000000002E-2</v>
      </c>
      <c r="AW127">
        <v>1E-3</v>
      </c>
      <c r="AX127">
        <f>AT127+AU127+AV127+AW127</f>
        <v>0.16400000000000001</v>
      </c>
    </row>
    <row r="128" spans="34:64" x14ac:dyDescent="0.15">
      <c r="AH128" s="1">
        <v>0.95</v>
      </c>
      <c r="AI128">
        <f t="shared" si="26"/>
        <v>7.0099999999999996E-2</v>
      </c>
      <c r="AJ128">
        <f t="shared" si="27"/>
        <v>4.2200000000000001E-2</v>
      </c>
      <c r="AK128" s="1">
        <v>2.2441990000000001</v>
      </c>
      <c r="AL128" s="1">
        <v>1.349864</v>
      </c>
      <c r="AS128" t="s">
        <v>571</v>
      </c>
      <c r="AT128">
        <v>0.159</v>
      </c>
      <c r="AU128">
        <v>0</v>
      </c>
      <c r="AV128">
        <v>0</v>
      </c>
      <c r="AW128">
        <v>0</v>
      </c>
      <c r="AX128">
        <f>AT128+AU128+AV128+AW128</f>
        <v>0.159</v>
      </c>
    </row>
    <row r="129" spans="34:50" x14ac:dyDescent="0.15">
      <c r="AH129" s="1">
        <v>1</v>
      </c>
      <c r="AI129">
        <f t="shared" si="26"/>
        <v>6.59E-2</v>
      </c>
      <c r="AJ129">
        <f t="shared" si="27"/>
        <v>3.2500000000000001E-2</v>
      </c>
      <c r="AK129" s="1">
        <v>2.1099749999999999</v>
      </c>
      <c r="AL129" s="1">
        <v>1.04</v>
      </c>
      <c r="AX129">
        <f>ROUND((AX127-AX128)/AX128,3)</f>
        <v>3.1E-2</v>
      </c>
    </row>
    <row r="135" spans="34:50" x14ac:dyDescent="0.15">
      <c r="AT135" t="s">
        <v>519</v>
      </c>
      <c r="AU135" t="s">
        <v>572</v>
      </c>
      <c r="AV135" t="s">
        <v>573</v>
      </c>
      <c r="AW135" t="s">
        <v>574</v>
      </c>
    </row>
    <row r="136" spans="34:50" x14ac:dyDescent="0.15">
      <c r="AS136" t="s">
        <v>570</v>
      </c>
      <c r="AT136">
        <v>1</v>
      </c>
      <c r="AU136">
        <v>8</v>
      </c>
      <c r="AV136">
        <v>4.88</v>
      </c>
      <c r="AW136">
        <v>0.01</v>
      </c>
    </row>
    <row r="137" spans="34:50" x14ac:dyDescent="0.15">
      <c r="AS137" t="s">
        <v>571</v>
      </c>
      <c r="AT137">
        <v>13.5</v>
      </c>
      <c r="AU137">
        <v>0</v>
      </c>
      <c r="AV137">
        <v>0</v>
      </c>
      <c r="AW137">
        <v>0</v>
      </c>
    </row>
    <row r="138" spans="34:50" x14ac:dyDescent="0.15">
      <c r="AS138" t="s">
        <v>335</v>
      </c>
      <c r="AT138">
        <v>1</v>
      </c>
      <c r="AU138">
        <v>8</v>
      </c>
      <c r="AV138">
        <v>0.94</v>
      </c>
      <c r="AW138">
        <v>0.01</v>
      </c>
    </row>
    <row r="152" spans="33:49" x14ac:dyDescent="0.15">
      <c r="AS152" t="s">
        <v>519</v>
      </c>
      <c r="AT152" t="s">
        <v>516</v>
      </c>
      <c r="AU152" t="s">
        <v>517</v>
      </c>
      <c r="AV152" t="s">
        <v>518</v>
      </c>
      <c r="AW152" t="s">
        <v>544</v>
      </c>
    </row>
    <row r="153" spans="33:49" x14ac:dyDescent="0.15">
      <c r="AR153" t="s">
        <v>570</v>
      </c>
      <c r="AS153">
        <v>6.3E-3</v>
      </c>
      <c r="AT153">
        <v>9.8000000000000004E-2</v>
      </c>
      <c r="AU153">
        <v>9.8000000000000004E-2</v>
      </c>
      <c r="AV153">
        <v>1E-3</v>
      </c>
      <c r="AW153">
        <f>AS153+AT153+AU153+AV153</f>
        <v>0.20330000000000001</v>
      </c>
    </row>
    <row r="154" spans="33:49" x14ac:dyDescent="0.15">
      <c r="AG154" t="s">
        <v>563</v>
      </c>
      <c r="AH154" t="s">
        <v>489</v>
      </c>
      <c r="AR154" t="s">
        <v>571</v>
      </c>
      <c r="AS154">
        <v>0.19</v>
      </c>
      <c r="AT154">
        <v>0</v>
      </c>
      <c r="AU154">
        <v>0</v>
      </c>
      <c r="AV154">
        <v>0</v>
      </c>
      <c r="AW154">
        <v>0.19</v>
      </c>
    </row>
    <row r="155" spans="33:49" x14ac:dyDescent="0.15">
      <c r="AG155">
        <v>0</v>
      </c>
      <c r="AH155">
        <v>4.8365999999999999E-2</v>
      </c>
    </row>
    <row r="156" spans="33:49" x14ac:dyDescent="0.15">
      <c r="AG156">
        <v>2.5099999999999998E-4</v>
      </c>
      <c r="AH156">
        <v>5.6252000000000003E-2</v>
      </c>
    </row>
    <row r="157" spans="33:49" x14ac:dyDescent="0.15">
      <c r="AG157">
        <v>6.5499999999999998E-4</v>
      </c>
      <c r="AH157">
        <v>6.9517999999999996E-2</v>
      </c>
    </row>
    <row r="158" spans="33:49" x14ac:dyDescent="0.15">
      <c r="AG158">
        <v>9.1699999999999995E-4</v>
      </c>
      <c r="AH158">
        <v>7.9117999999999994E-2</v>
      </c>
    </row>
    <row r="159" spans="33:49" x14ac:dyDescent="0.15">
      <c r="AG159">
        <v>1.2719999999999999E-3</v>
      </c>
      <c r="AH159">
        <v>9.1615000000000002E-2</v>
      </c>
    </row>
    <row r="160" spans="33:49" x14ac:dyDescent="0.15">
      <c r="AG160">
        <v>1.511E-3</v>
      </c>
      <c r="AH160">
        <v>0.10069500000000001</v>
      </c>
    </row>
    <row r="161" spans="33:48" x14ac:dyDescent="0.15">
      <c r="AG161">
        <v>1.843E-3</v>
      </c>
      <c r="AH161">
        <v>0.11026900000000001</v>
      </c>
    </row>
    <row r="162" spans="33:48" x14ac:dyDescent="0.15">
      <c r="AG162">
        <v>2.1189999999999998E-3</v>
      </c>
      <c r="AH162">
        <v>0.11025500000000001</v>
      </c>
    </row>
    <row r="163" spans="33:48" x14ac:dyDescent="0.15">
      <c r="AG163">
        <v>2.4599999999999999E-3</v>
      </c>
      <c r="AH163">
        <v>9.8193000000000003E-2</v>
      </c>
    </row>
    <row r="164" spans="33:48" x14ac:dyDescent="0.15">
      <c r="AG164">
        <v>2.8540000000000002E-3</v>
      </c>
      <c r="AH164">
        <v>9.6416000000000002E-2</v>
      </c>
    </row>
    <row r="165" spans="33:48" x14ac:dyDescent="0.15">
      <c r="AG165">
        <v>3.143E-3</v>
      </c>
      <c r="AH165">
        <v>9.6145999999999995E-2</v>
      </c>
    </row>
    <row r="166" spans="33:48" x14ac:dyDescent="0.15">
      <c r="AG166">
        <v>3.588E-3</v>
      </c>
      <c r="AH166">
        <v>9.5763000000000001E-2</v>
      </c>
      <c r="AS166" t="s">
        <v>519</v>
      </c>
      <c r="AT166" t="s">
        <v>572</v>
      </c>
      <c r="AU166" t="s">
        <v>573</v>
      </c>
      <c r="AV166" t="s">
        <v>574</v>
      </c>
    </row>
    <row r="167" spans="33:48" x14ac:dyDescent="0.15">
      <c r="AG167">
        <v>3.8440000000000002E-3</v>
      </c>
      <c r="AH167">
        <v>9.7336000000000006E-2</v>
      </c>
      <c r="AR167" t="s">
        <v>570</v>
      </c>
      <c r="AS167">
        <v>1</v>
      </c>
      <c r="AT167">
        <v>8</v>
      </c>
      <c r="AU167">
        <v>5.12</v>
      </c>
      <c r="AV167">
        <v>0.01</v>
      </c>
    </row>
    <row r="168" spans="33:48" x14ac:dyDescent="0.15">
      <c r="AG168">
        <v>4.2789999999999998E-3</v>
      </c>
      <c r="AH168">
        <v>9.9887000000000004E-2</v>
      </c>
      <c r="AR168" t="s">
        <v>571</v>
      </c>
      <c r="AS168">
        <v>13.6</v>
      </c>
      <c r="AT168">
        <v>0</v>
      </c>
      <c r="AU168">
        <v>0</v>
      </c>
      <c r="AV168">
        <v>0</v>
      </c>
    </row>
    <row r="169" spans="33:48" x14ac:dyDescent="0.15">
      <c r="AG169">
        <v>4.535E-3</v>
      </c>
      <c r="AH169">
        <v>0.104655</v>
      </c>
      <c r="AR169" t="s">
        <v>335</v>
      </c>
      <c r="AS169">
        <v>1</v>
      </c>
      <c r="AT169">
        <v>8</v>
      </c>
      <c r="AU169">
        <v>0.94</v>
      </c>
      <c r="AV169">
        <v>0.01</v>
      </c>
    </row>
    <row r="170" spans="33:48" x14ac:dyDescent="0.15">
      <c r="AG170">
        <v>5.0070000000000002E-3</v>
      </c>
      <c r="AH170">
        <v>0.101784</v>
      </c>
    </row>
    <row r="171" spans="33:48" x14ac:dyDescent="0.15">
      <c r="AG171">
        <v>5.2480000000000001E-3</v>
      </c>
      <c r="AH171">
        <v>0.10198500000000001</v>
      </c>
    </row>
    <row r="172" spans="33:48" x14ac:dyDescent="0.15">
      <c r="AG172">
        <v>5.6639999999999998E-3</v>
      </c>
      <c r="AH172">
        <v>0.102976</v>
      </c>
    </row>
    <row r="173" spans="33:48" x14ac:dyDescent="0.15">
      <c r="AG173">
        <v>6.0600000000000003E-3</v>
      </c>
      <c r="AH173">
        <v>0.10487200000000001</v>
      </c>
    </row>
    <row r="174" spans="33:48" x14ac:dyDescent="0.15">
      <c r="AG174">
        <v>6.3420000000000004E-3</v>
      </c>
      <c r="AH174">
        <v>0.104631</v>
      </c>
    </row>
    <row r="175" spans="33:48" x14ac:dyDescent="0.15">
      <c r="AG175">
        <v>6.7889999999999999E-3</v>
      </c>
      <c r="AH175">
        <v>0.104592</v>
      </c>
    </row>
    <row r="176" spans="33:48" x14ac:dyDescent="0.15">
      <c r="AG176">
        <v>7.0299999999999998E-3</v>
      </c>
      <c r="AH176">
        <v>0.105312</v>
      </c>
    </row>
    <row r="177" spans="33:34" x14ac:dyDescent="0.15">
      <c r="AG177">
        <v>7.4269999999999996E-3</v>
      </c>
      <c r="AH177">
        <v>0.104098</v>
      </c>
    </row>
    <row r="178" spans="33:34" x14ac:dyDescent="0.15">
      <c r="AG178">
        <v>7.7669999999999996E-3</v>
      </c>
      <c r="AH178">
        <v>0.105798</v>
      </c>
    </row>
    <row r="179" spans="33:34" x14ac:dyDescent="0.15">
      <c r="AG179">
        <v>8.234E-3</v>
      </c>
      <c r="AH179">
        <v>0.106014</v>
      </c>
    </row>
    <row r="180" spans="33:34" x14ac:dyDescent="0.15">
      <c r="AG180">
        <v>8.7209999999999996E-3</v>
      </c>
      <c r="AH180">
        <v>0.10549</v>
      </c>
    </row>
    <row r="181" spans="33:34" x14ac:dyDescent="0.15">
      <c r="AG181">
        <v>9.0740000000000005E-3</v>
      </c>
      <c r="AH181">
        <v>0.107333</v>
      </c>
    </row>
    <row r="182" spans="33:34" x14ac:dyDescent="0.15">
      <c r="AG182">
        <v>9.5119999999999996E-3</v>
      </c>
      <c r="AH182">
        <v>0.104366</v>
      </c>
    </row>
    <row r="183" spans="33:34" x14ac:dyDescent="0.15">
      <c r="AG183">
        <v>9.8340000000000007E-3</v>
      </c>
      <c r="AH183">
        <v>0.106922</v>
      </c>
    </row>
    <row r="184" spans="33:34" x14ac:dyDescent="0.15">
      <c r="AG184">
        <v>1.0362E-2</v>
      </c>
      <c r="AH184">
        <v>0.108296</v>
      </c>
    </row>
    <row r="185" spans="33:34" x14ac:dyDescent="0.15">
      <c r="AG185">
        <v>1.0695E-2</v>
      </c>
      <c r="AH185">
        <v>0.109601</v>
      </c>
    </row>
    <row r="186" spans="33:34" x14ac:dyDescent="0.15">
      <c r="AG186">
        <v>1.1188999999999999E-2</v>
      </c>
      <c r="AH186">
        <v>0.112261</v>
      </c>
    </row>
    <row r="187" spans="33:34" x14ac:dyDescent="0.15">
      <c r="AG187">
        <v>1.1545E-2</v>
      </c>
      <c r="AH187">
        <v>0.111139</v>
      </c>
    </row>
    <row r="188" spans="33:34" x14ac:dyDescent="0.15">
      <c r="AG188">
        <v>1.2085E-2</v>
      </c>
      <c r="AH188">
        <v>0.11126900000000001</v>
      </c>
    </row>
    <row r="189" spans="33:34" x14ac:dyDescent="0.15">
      <c r="AG189">
        <v>1.2593E-2</v>
      </c>
      <c r="AH189">
        <v>0.119231</v>
      </c>
    </row>
    <row r="190" spans="33:34" x14ac:dyDescent="0.15">
      <c r="AG190">
        <v>1.2973999999999999E-2</v>
      </c>
      <c r="AH190">
        <v>0.119357</v>
      </c>
    </row>
    <row r="191" spans="33:34" x14ac:dyDescent="0.15">
      <c r="AG191">
        <v>1.3559E-2</v>
      </c>
      <c r="AH191">
        <v>0.119537</v>
      </c>
    </row>
    <row r="192" spans="33:34" x14ac:dyDescent="0.15">
      <c r="AG192">
        <v>1.3896E-2</v>
      </c>
      <c r="AH192">
        <v>0.119743</v>
      </c>
    </row>
    <row r="193" spans="33:34" x14ac:dyDescent="0.15">
      <c r="AG193">
        <v>1.4496E-2</v>
      </c>
      <c r="AH193">
        <v>0.11958299999999999</v>
      </c>
    </row>
    <row r="194" spans="33:34" x14ac:dyDescent="0.15">
      <c r="AG194">
        <v>1.4873000000000001E-2</v>
      </c>
      <c r="AH194">
        <v>0.119631</v>
      </c>
    </row>
    <row r="195" spans="33:34" x14ac:dyDescent="0.15">
      <c r="AG195">
        <v>1.5452E-2</v>
      </c>
      <c r="AH195">
        <v>0.119657</v>
      </c>
    </row>
    <row r="196" spans="33:34" x14ac:dyDescent="0.15">
      <c r="AG196">
        <v>1.5866000000000002E-2</v>
      </c>
      <c r="AH196">
        <v>0.12632299999999999</v>
      </c>
    </row>
    <row r="197" spans="33:34" x14ac:dyDescent="0.15">
      <c r="AG197">
        <v>1.6447E-2</v>
      </c>
      <c r="AH197">
        <v>0.12410499999999999</v>
      </c>
    </row>
    <row r="198" spans="33:34" x14ac:dyDescent="0.15">
      <c r="AG198">
        <v>1.7062999999999998E-2</v>
      </c>
      <c r="AH198">
        <v>0.12892200000000001</v>
      </c>
    </row>
    <row r="199" spans="33:34" x14ac:dyDescent="0.15">
      <c r="AG199">
        <v>1.7544000000000001E-2</v>
      </c>
      <c r="AH199">
        <v>0.130636</v>
      </c>
    </row>
    <row r="200" spans="33:34" x14ac:dyDescent="0.15">
      <c r="AG200">
        <v>1.8171E-2</v>
      </c>
      <c r="AH200">
        <v>0.13420499999999999</v>
      </c>
    </row>
    <row r="201" spans="33:34" x14ac:dyDescent="0.15">
      <c r="AG201">
        <v>1.8533000000000001E-2</v>
      </c>
      <c r="AH201">
        <v>0.134709</v>
      </c>
    </row>
    <row r="202" spans="33:34" x14ac:dyDescent="0.15">
      <c r="AG202">
        <v>1.9153E-2</v>
      </c>
      <c r="AH202">
        <v>0.13614799999999999</v>
      </c>
    </row>
    <row r="203" spans="33:34" x14ac:dyDescent="0.15">
      <c r="AG203">
        <v>1.9585999999999999E-2</v>
      </c>
      <c r="AH203">
        <v>0.14218</v>
      </c>
    </row>
    <row r="204" spans="33:34" x14ac:dyDescent="0.15">
      <c r="AG204">
        <v>2.0341999999999999E-2</v>
      </c>
      <c r="AH204">
        <v>0.13948199999999999</v>
      </c>
    </row>
    <row r="205" spans="33:34" x14ac:dyDescent="0.15">
      <c r="AG205">
        <v>2.0767000000000001E-2</v>
      </c>
      <c r="AH205">
        <v>0.13897599999999999</v>
      </c>
    </row>
    <row r="206" spans="33:34" x14ac:dyDescent="0.15">
      <c r="AG206">
        <v>2.1443E-2</v>
      </c>
      <c r="AH206">
        <v>0.14346600000000001</v>
      </c>
    </row>
    <row r="207" spans="33:34" x14ac:dyDescent="0.15">
      <c r="AG207">
        <v>2.2065000000000001E-2</v>
      </c>
      <c r="AH207">
        <v>0.14044899999999999</v>
      </c>
    </row>
    <row r="208" spans="33:34" x14ac:dyDescent="0.15">
      <c r="AG208">
        <v>2.256E-2</v>
      </c>
      <c r="AH208">
        <v>0.14044899999999999</v>
      </c>
    </row>
    <row r="209" spans="33:34" x14ac:dyDescent="0.15">
      <c r="AG209">
        <v>2.3383999999999999E-2</v>
      </c>
      <c r="AH209">
        <v>0.145673</v>
      </c>
    </row>
    <row r="210" spans="33:34" x14ac:dyDescent="0.15">
      <c r="AG210">
        <v>2.3956999999999999E-2</v>
      </c>
      <c r="AH210">
        <v>0.137184</v>
      </c>
    </row>
    <row r="211" spans="33:34" x14ac:dyDescent="0.15">
      <c r="AG211">
        <v>2.4788999999999999E-2</v>
      </c>
      <c r="AH211">
        <v>0.13684199999999999</v>
      </c>
    </row>
    <row r="212" spans="33:34" x14ac:dyDescent="0.15">
      <c r="AG212">
        <v>2.5342E-2</v>
      </c>
      <c r="AH212">
        <v>0.14250099999999999</v>
      </c>
    </row>
    <row r="213" spans="33:34" x14ac:dyDescent="0.15">
      <c r="AG213">
        <v>2.6172999999999998E-2</v>
      </c>
      <c r="AH213">
        <v>0.13689499999999999</v>
      </c>
    </row>
    <row r="214" spans="33:34" x14ac:dyDescent="0.15">
      <c r="AG214">
        <v>2.6991000000000001E-2</v>
      </c>
      <c r="AH214">
        <v>0.13250700000000001</v>
      </c>
    </row>
    <row r="215" spans="33:34" x14ac:dyDescent="0.15">
      <c r="AG215">
        <v>2.7611E-2</v>
      </c>
      <c r="AH215">
        <v>0.13245499999999999</v>
      </c>
    </row>
    <row r="216" spans="33:34" x14ac:dyDescent="0.15">
      <c r="AG216">
        <v>2.8500999999999999E-2</v>
      </c>
      <c r="AH216">
        <v>0.12968199999999999</v>
      </c>
    </row>
    <row r="217" spans="33:34" x14ac:dyDescent="0.15">
      <c r="AG217">
        <v>2.9062000000000001E-2</v>
      </c>
      <c r="AH217">
        <v>0.126693</v>
      </c>
    </row>
    <row r="218" spans="33:34" x14ac:dyDescent="0.15">
      <c r="AG218">
        <v>2.9999000000000001E-2</v>
      </c>
      <c r="AH218">
        <v>0.124232</v>
      </c>
    </row>
    <row r="219" spans="33:34" x14ac:dyDescent="0.15">
      <c r="AG219">
        <v>3.0738000000000001E-2</v>
      </c>
      <c r="AH219">
        <v>0.126253</v>
      </c>
    </row>
    <row r="220" spans="33:34" x14ac:dyDescent="0.15">
      <c r="AG220">
        <v>3.1738000000000002E-2</v>
      </c>
      <c r="AH220">
        <v>0.120132</v>
      </c>
    </row>
    <row r="221" spans="33:34" x14ac:dyDescent="0.15">
      <c r="AG221">
        <v>3.2451000000000001E-2</v>
      </c>
      <c r="AH221">
        <v>0.119611</v>
      </c>
    </row>
    <row r="222" spans="33:34" x14ac:dyDescent="0.15">
      <c r="AG222">
        <v>3.3459000000000003E-2</v>
      </c>
      <c r="AH222">
        <v>0.119812</v>
      </c>
    </row>
    <row r="223" spans="33:34" x14ac:dyDescent="0.15">
      <c r="AG223">
        <v>3.4728000000000002E-2</v>
      </c>
      <c r="AH223">
        <v>0.11727799999999999</v>
      </c>
    </row>
    <row r="224" spans="33:34" x14ac:dyDescent="0.15">
      <c r="AG224">
        <v>3.5472999999999998E-2</v>
      </c>
      <c r="AH224">
        <v>0.119573</v>
      </c>
    </row>
    <row r="225" spans="33:34" x14ac:dyDescent="0.15">
      <c r="AG225">
        <v>3.6622000000000002E-2</v>
      </c>
      <c r="AH225">
        <v>0.119353</v>
      </c>
    </row>
    <row r="226" spans="33:34" x14ac:dyDescent="0.15">
      <c r="AG226">
        <v>3.7345999999999997E-2</v>
      </c>
      <c r="AH226">
        <v>0.11928800000000001</v>
      </c>
    </row>
    <row r="227" spans="33:34" x14ac:dyDescent="0.15">
      <c r="AG227">
        <v>3.8644999999999999E-2</v>
      </c>
      <c r="AH227">
        <v>0.115888</v>
      </c>
    </row>
    <row r="228" spans="33:34" x14ac:dyDescent="0.15">
      <c r="AG228">
        <v>3.9517999999999998E-2</v>
      </c>
      <c r="AH228">
        <v>0.112036</v>
      </c>
    </row>
    <row r="229" spans="33:34" x14ac:dyDescent="0.15">
      <c r="AG229">
        <v>4.0843999999999998E-2</v>
      </c>
      <c r="AH229">
        <v>0.11061</v>
      </c>
    </row>
    <row r="230" spans="33:34" x14ac:dyDescent="0.15">
      <c r="AG230">
        <v>4.1618000000000002E-2</v>
      </c>
      <c r="AH230">
        <v>0.10627399999999999</v>
      </c>
    </row>
    <row r="231" spans="33:34" x14ac:dyDescent="0.15">
      <c r="AG231">
        <v>4.3136000000000001E-2</v>
      </c>
      <c r="AH231">
        <v>0.108919</v>
      </c>
    </row>
    <row r="232" spans="33:34" x14ac:dyDescent="0.15">
      <c r="AG232">
        <v>4.4474E-2</v>
      </c>
      <c r="AH232">
        <v>0.106293</v>
      </c>
    </row>
    <row r="233" spans="33:34" x14ac:dyDescent="0.15">
      <c r="AG233">
        <v>4.5515E-2</v>
      </c>
      <c r="AH233">
        <v>0.105644</v>
      </c>
    </row>
    <row r="234" spans="33:34" x14ac:dyDescent="0.15">
      <c r="AG234">
        <v>4.7039999999999998E-2</v>
      </c>
      <c r="AH234">
        <v>0.100216</v>
      </c>
    </row>
    <row r="235" spans="33:34" x14ac:dyDescent="0.15">
      <c r="AG235">
        <v>4.7953999999999997E-2</v>
      </c>
      <c r="AH235">
        <v>0.10485</v>
      </c>
    </row>
    <row r="236" spans="33:34" x14ac:dyDescent="0.15">
      <c r="AG236">
        <v>4.9534000000000002E-2</v>
      </c>
      <c r="AH236">
        <v>9.3536999999999995E-2</v>
      </c>
    </row>
    <row r="237" spans="33:34" x14ac:dyDescent="0.15">
      <c r="AG237">
        <v>5.0679000000000002E-2</v>
      </c>
      <c r="AH237">
        <v>0.102747</v>
      </c>
    </row>
    <row r="238" spans="33:34" x14ac:dyDescent="0.15">
      <c r="AG238">
        <v>5.2653999999999999E-2</v>
      </c>
      <c r="AH238">
        <v>9.3562000000000006E-2</v>
      </c>
    </row>
    <row r="239" spans="33:34" x14ac:dyDescent="0.15">
      <c r="AG239">
        <v>5.4808999999999997E-2</v>
      </c>
      <c r="AH239">
        <v>9.3954999999999997E-2</v>
      </c>
    </row>
    <row r="240" spans="33:34" x14ac:dyDescent="0.15">
      <c r="AG240">
        <v>5.6404999999999997E-2</v>
      </c>
      <c r="AH240">
        <v>9.4655000000000003E-2</v>
      </c>
    </row>
    <row r="241" spans="33:34" x14ac:dyDescent="0.15">
      <c r="AG241">
        <v>5.8767E-2</v>
      </c>
      <c r="AH241">
        <v>9.9719000000000002E-2</v>
      </c>
    </row>
    <row r="242" spans="33:34" x14ac:dyDescent="0.15">
      <c r="AG242">
        <v>6.0053000000000002E-2</v>
      </c>
      <c r="AH242">
        <v>9.6411999999999998E-2</v>
      </c>
    </row>
    <row r="243" spans="33:34" x14ac:dyDescent="0.15">
      <c r="AG243">
        <v>6.3145999999999994E-2</v>
      </c>
      <c r="AH243">
        <v>9.9668999999999994E-2</v>
      </c>
    </row>
    <row r="244" spans="33:34" x14ac:dyDescent="0.15">
      <c r="AG244">
        <v>6.5110000000000001E-2</v>
      </c>
      <c r="AH244">
        <v>9.7949999999999995E-2</v>
      </c>
    </row>
    <row r="245" spans="33:34" x14ac:dyDescent="0.15">
      <c r="AG245">
        <v>6.7743999999999999E-2</v>
      </c>
      <c r="AH245">
        <v>9.9686999999999998E-2</v>
      </c>
    </row>
    <row r="246" spans="33:34" x14ac:dyDescent="0.15">
      <c r="AG246">
        <v>6.9917999999999994E-2</v>
      </c>
      <c r="AH246">
        <v>9.9640000000000006E-2</v>
      </c>
    </row>
    <row r="247" spans="33:34" x14ac:dyDescent="0.15">
      <c r="AG247">
        <v>7.3437000000000002E-2</v>
      </c>
      <c r="AH247">
        <v>9.0702000000000005E-2</v>
      </c>
    </row>
    <row r="248" spans="33:34" x14ac:dyDescent="0.15">
      <c r="AG248">
        <v>7.7845999999999999E-2</v>
      </c>
      <c r="AH248">
        <v>0.100046</v>
      </c>
    </row>
    <row r="249" spans="33:34" x14ac:dyDescent="0.15">
      <c r="AG249">
        <v>8.0916000000000002E-2</v>
      </c>
      <c r="AH249">
        <v>8.8431999999999997E-2</v>
      </c>
    </row>
    <row r="250" spans="33:34" x14ac:dyDescent="0.15">
      <c r="AG250">
        <v>8.6341000000000001E-2</v>
      </c>
      <c r="AH250">
        <v>9.9787000000000001E-2</v>
      </c>
    </row>
    <row r="251" spans="33:34" x14ac:dyDescent="0.15">
      <c r="AG251">
        <v>9.0834999999999999E-2</v>
      </c>
      <c r="AH251">
        <v>9.3799999999999994E-2</v>
      </c>
    </row>
    <row r="252" spans="33:34" x14ac:dyDescent="0.15">
      <c r="AG252">
        <v>0.10027999999999999</v>
      </c>
      <c r="AH252">
        <v>9.9765999999999994E-2</v>
      </c>
    </row>
    <row r="253" spans="33:34" x14ac:dyDescent="0.15">
      <c r="AG253">
        <v>0.108249</v>
      </c>
      <c r="AH253">
        <v>9.4973000000000002E-2</v>
      </c>
    </row>
    <row r="254" spans="33:34" x14ac:dyDescent="0.15">
      <c r="AG254">
        <v>0.12917200000000001</v>
      </c>
      <c r="AH254">
        <v>9.9687999999999999E-2</v>
      </c>
    </row>
    <row r="255" spans="33:34" x14ac:dyDescent="0.15">
      <c r="AG255">
        <v>0.16214200000000001</v>
      </c>
      <c r="AH255">
        <v>9.7814999999999999E-2</v>
      </c>
    </row>
  </sheetData>
  <phoneticPr fontId="1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BH192"/>
  <sheetViews>
    <sheetView topLeftCell="L99" zoomScale="50" zoomScaleNormal="50" workbookViewId="0">
      <selection activeCell="AJ216" sqref="AJ216"/>
    </sheetView>
  </sheetViews>
  <sheetFormatPr defaultColWidth="8.875" defaultRowHeight="13.5" x14ac:dyDescent="0.15"/>
  <cols>
    <col min="25" max="25" width="12.375" customWidth="1"/>
    <col min="35" max="35" width="11.5" customWidth="1"/>
  </cols>
  <sheetData>
    <row r="2" spans="3:34" x14ac:dyDescent="0.15">
      <c r="L2" t="s">
        <v>481</v>
      </c>
      <c r="Y2" t="s">
        <v>480</v>
      </c>
    </row>
    <row r="3" spans="3:34" x14ac:dyDescent="0.15"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16</v>
      </c>
      <c r="O3" t="s">
        <v>411</v>
      </c>
      <c r="Z3">
        <v>1</v>
      </c>
      <c r="AA3">
        <v>2</v>
      </c>
      <c r="AB3">
        <v>3</v>
      </c>
      <c r="AC3">
        <v>4</v>
      </c>
      <c r="AD3">
        <v>5</v>
      </c>
      <c r="AE3">
        <v>6</v>
      </c>
      <c r="AF3">
        <v>7</v>
      </c>
      <c r="AG3">
        <v>8</v>
      </c>
      <c r="AH3">
        <v>16</v>
      </c>
    </row>
    <row r="4" spans="3:34" x14ac:dyDescent="0.15">
      <c r="C4" t="s">
        <v>454</v>
      </c>
      <c r="D4">
        <v>7.3</v>
      </c>
      <c r="E4">
        <v>13.3</v>
      </c>
      <c r="F4">
        <v>17.2</v>
      </c>
      <c r="G4">
        <v>20.8</v>
      </c>
      <c r="H4">
        <v>22</v>
      </c>
      <c r="I4">
        <v>22</v>
      </c>
      <c r="J4">
        <v>22</v>
      </c>
      <c r="K4">
        <v>22</v>
      </c>
      <c r="L4">
        <v>21.1</v>
      </c>
      <c r="N4" t="s">
        <v>408</v>
      </c>
      <c r="O4">
        <v>1.25</v>
      </c>
      <c r="Y4" t="s">
        <v>455</v>
      </c>
      <c r="Z4">
        <v>3.7</v>
      </c>
      <c r="AA4">
        <v>5.9</v>
      </c>
      <c r="AB4">
        <v>8</v>
      </c>
      <c r="AC4">
        <v>9.6999999999999993</v>
      </c>
      <c r="AD4">
        <v>11.8</v>
      </c>
      <c r="AE4">
        <v>13</v>
      </c>
      <c r="AF4">
        <v>13.9</v>
      </c>
      <c r="AG4">
        <v>14.7</v>
      </c>
      <c r="AH4">
        <v>14.7</v>
      </c>
    </row>
    <row r="5" spans="3:34" x14ac:dyDescent="0.15">
      <c r="C5" t="s">
        <v>455</v>
      </c>
      <c r="D5">
        <v>8.6999999999999993</v>
      </c>
      <c r="E5">
        <v>16.899999999999999</v>
      </c>
      <c r="F5">
        <v>21.6</v>
      </c>
      <c r="G5">
        <v>22.2</v>
      </c>
      <c r="H5">
        <v>22.4</v>
      </c>
      <c r="I5">
        <v>22.1</v>
      </c>
      <c r="J5">
        <v>21.8</v>
      </c>
      <c r="K5">
        <v>21.8</v>
      </c>
      <c r="L5">
        <v>21.4</v>
      </c>
      <c r="N5" t="s">
        <v>409</v>
      </c>
      <c r="O5">
        <v>0.63</v>
      </c>
      <c r="Y5" t="s">
        <v>456</v>
      </c>
      <c r="Z5">
        <v>6.3</v>
      </c>
      <c r="AA5">
        <v>10.7</v>
      </c>
      <c r="AB5">
        <v>13.4</v>
      </c>
      <c r="AC5">
        <v>14.4</v>
      </c>
      <c r="AD5">
        <v>14.8</v>
      </c>
      <c r="AE5">
        <v>15.2</v>
      </c>
      <c r="AF5">
        <v>15.1</v>
      </c>
      <c r="AG5">
        <v>14.9</v>
      </c>
      <c r="AH5">
        <v>15.2</v>
      </c>
    </row>
    <row r="6" spans="3:34" x14ac:dyDescent="0.15">
      <c r="C6" t="s">
        <v>456</v>
      </c>
      <c r="D6">
        <v>10.1</v>
      </c>
      <c r="E6">
        <v>19.399999999999999</v>
      </c>
      <c r="F6">
        <v>22.1</v>
      </c>
      <c r="G6">
        <v>22.2</v>
      </c>
      <c r="H6">
        <v>22.6</v>
      </c>
      <c r="I6">
        <v>22.3</v>
      </c>
      <c r="J6">
        <v>21.9</v>
      </c>
      <c r="K6">
        <v>21.8</v>
      </c>
      <c r="L6">
        <v>21.2</v>
      </c>
      <c r="N6" t="s">
        <v>410</v>
      </c>
      <c r="O6">
        <v>0.32</v>
      </c>
    </row>
    <row r="21" spans="2:16" x14ac:dyDescent="0.15">
      <c r="B21" t="s">
        <v>451</v>
      </c>
      <c r="D21">
        <v>0.01</v>
      </c>
      <c r="E21">
        <v>0.02</v>
      </c>
      <c r="F21">
        <v>0.03</v>
      </c>
      <c r="G21">
        <v>0.04</v>
      </c>
      <c r="H21">
        <v>0.05</v>
      </c>
      <c r="I21">
        <v>0.06</v>
      </c>
      <c r="J21">
        <v>7.0000000000000007E-2</v>
      </c>
      <c r="K21">
        <v>0.08</v>
      </c>
      <c r="L21">
        <v>0.09</v>
      </c>
      <c r="M21">
        <v>0.1</v>
      </c>
      <c r="N21">
        <v>0.2</v>
      </c>
      <c r="O21">
        <v>0.3</v>
      </c>
      <c r="P21">
        <v>1E-3</v>
      </c>
    </row>
    <row r="22" spans="2:16" x14ac:dyDescent="0.15">
      <c r="B22" t="s">
        <v>441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0.19</v>
      </c>
    </row>
    <row r="24" spans="2:16" x14ac:dyDescent="0.15">
      <c r="B24" t="s">
        <v>453</v>
      </c>
      <c r="D24">
        <v>0.01</v>
      </c>
      <c r="E24">
        <v>0.02</v>
      </c>
      <c r="F24">
        <v>0.03</v>
      </c>
      <c r="G24">
        <v>0.04</v>
      </c>
      <c r="H24">
        <v>0.05</v>
      </c>
      <c r="I24">
        <v>0.06</v>
      </c>
      <c r="J24">
        <v>7.0000000000000007E-2</v>
      </c>
      <c r="K24">
        <v>0.08</v>
      </c>
      <c r="L24">
        <v>0.09</v>
      </c>
      <c r="M24">
        <v>0.1</v>
      </c>
      <c r="N24">
        <v>0.2</v>
      </c>
      <c r="O24">
        <v>0.3</v>
      </c>
    </row>
    <row r="25" spans="2:16" x14ac:dyDescent="0.15">
      <c r="D25">
        <v>1.45</v>
      </c>
      <c r="E25">
        <v>1.98</v>
      </c>
      <c r="F25">
        <v>2</v>
      </c>
      <c r="G25">
        <v>2</v>
      </c>
      <c r="H25">
        <v>2</v>
      </c>
      <c r="I25">
        <v>2</v>
      </c>
      <c r="J25">
        <v>2</v>
      </c>
      <c r="K25">
        <v>2</v>
      </c>
      <c r="L25">
        <v>2</v>
      </c>
      <c r="M25">
        <v>2</v>
      </c>
      <c r="N25">
        <v>2</v>
      </c>
      <c r="O25">
        <v>2</v>
      </c>
    </row>
    <row r="26" spans="2:16" x14ac:dyDescent="0.15">
      <c r="B26" t="s">
        <v>441</v>
      </c>
      <c r="D26">
        <f>ROUND(D25/2,2)</f>
        <v>0.73</v>
      </c>
      <c r="E26">
        <f t="shared" ref="E26:O26" si="0">ROUND(E25/2,2)</f>
        <v>0.99</v>
      </c>
      <c r="F26">
        <f t="shared" si="0"/>
        <v>1</v>
      </c>
      <c r="G26">
        <f t="shared" si="0"/>
        <v>1</v>
      </c>
      <c r="H26">
        <f t="shared" si="0"/>
        <v>1</v>
      </c>
      <c r="I26">
        <f t="shared" si="0"/>
        <v>1</v>
      </c>
      <c r="J26">
        <f t="shared" si="0"/>
        <v>1</v>
      </c>
      <c r="K26">
        <f t="shared" si="0"/>
        <v>1</v>
      </c>
      <c r="L26">
        <f t="shared" si="0"/>
        <v>1</v>
      </c>
      <c r="M26">
        <f t="shared" si="0"/>
        <v>1</v>
      </c>
      <c r="N26">
        <f t="shared" si="0"/>
        <v>1</v>
      </c>
      <c r="O26">
        <f t="shared" si="0"/>
        <v>1</v>
      </c>
    </row>
    <row r="28" spans="2:16" x14ac:dyDescent="0.15">
      <c r="B28" t="s">
        <v>436</v>
      </c>
      <c r="C28" t="s">
        <v>438</v>
      </c>
    </row>
    <row r="29" spans="2:16" x14ac:dyDescent="0.15">
      <c r="B29" t="s">
        <v>437</v>
      </c>
      <c r="D29">
        <v>0.01</v>
      </c>
      <c r="E29">
        <v>0.02</v>
      </c>
      <c r="F29">
        <v>0.03</v>
      </c>
      <c r="G29">
        <v>0.04</v>
      </c>
      <c r="H29">
        <v>0.05</v>
      </c>
      <c r="I29">
        <v>0.06</v>
      </c>
      <c r="J29">
        <v>7.0000000000000007E-2</v>
      </c>
      <c r="K29">
        <v>0.08</v>
      </c>
      <c r="L29">
        <v>0.09</v>
      </c>
      <c r="M29">
        <v>0.1</v>
      </c>
      <c r="N29">
        <v>0.2</v>
      </c>
      <c r="O29">
        <v>0.3</v>
      </c>
    </row>
    <row r="30" spans="2:16" x14ac:dyDescent="0.15">
      <c r="D30">
        <v>1.66</v>
      </c>
      <c r="E30">
        <v>2.88</v>
      </c>
      <c r="F30">
        <v>3.58</v>
      </c>
      <c r="G30">
        <v>3.9</v>
      </c>
      <c r="H30">
        <v>3.99</v>
      </c>
      <c r="I30">
        <v>4</v>
      </c>
      <c r="J30">
        <v>4</v>
      </c>
      <c r="K30">
        <v>4</v>
      </c>
      <c r="L30">
        <v>4</v>
      </c>
      <c r="M30">
        <v>4</v>
      </c>
      <c r="N30">
        <v>4</v>
      </c>
      <c r="O30">
        <v>4</v>
      </c>
    </row>
    <row r="31" spans="2:16" x14ac:dyDescent="0.15">
      <c r="C31" t="s">
        <v>441</v>
      </c>
      <c r="D31">
        <f>ROUND(D30/4,2)</f>
        <v>0.42</v>
      </c>
      <c r="E31">
        <f t="shared" ref="E31:M31" si="1">ROUND(E30/4,2)</f>
        <v>0.72</v>
      </c>
      <c r="F31">
        <f t="shared" si="1"/>
        <v>0.9</v>
      </c>
      <c r="G31">
        <f t="shared" si="1"/>
        <v>0.98</v>
      </c>
      <c r="H31">
        <f t="shared" si="1"/>
        <v>1</v>
      </c>
      <c r="I31">
        <f t="shared" si="1"/>
        <v>1</v>
      </c>
      <c r="J31">
        <f t="shared" si="1"/>
        <v>1</v>
      </c>
      <c r="K31">
        <f t="shared" si="1"/>
        <v>1</v>
      </c>
      <c r="L31">
        <f t="shared" si="1"/>
        <v>1</v>
      </c>
      <c r="M31">
        <f t="shared" si="1"/>
        <v>1</v>
      </c>
      <c r="N31">
        <f>ROUND(N30/4,2)</f>
        <v>1</v>
      </c>
      <c r="O31">
        <f>ROUND(O30/4,2)</f>
        <v>1</v>
      </c>
    </row>
    <row r="33" spans="2:60" x14ac:dyDescent="0.15">
      <c r="B33" t="s">
        <v>439</v>
      </c>
      <c r="C33" t="s">
        <v>440</v>
      </c>
    </row>
    <row r="34" spans="2:60" x14ac:dyDescent="0.15">
      <c r="B34" t="s">
        <v>437</v>
      </c>
      <c r="D34">
        <v>0.01</v>
      </c>
      <c r="E34">
        <v>0.02</v>
      </c>
      <c r="F34">
        <v>0.03</v>
      </c>
      <c r="G34">
        <v>0.04</v>
      </c>
      <c r="H34">
        <v>0.05</v>
      </c>
      <c r="I34">
        <v>0.06</v>
      </c>
      <c r="J34">
        <v>7.0000000000000007E-2</v>
      </c>
      <c r="K34">
        <v>0.08</v>
      </c>
      <c r="L34">
        <v>0.09</v>
      </c>
      <c r="M34">
        <v>0.1</v>
      </c>
      <c r="N34">
        <v>0.2</v>
      </c>
      <c r="O34">
        <v>0.3</v>
      </c>
    </row>
    <row r="35" spans="2:60" x14ac:dyDescent="0.15">
      <c r="D35">
        <v>1.74</v>
      </c>
      <c r="E35">
        <v>3.49</v>
      </c>
      <c r="F35">
        <v>4.88</v>
      </c>
      <c r="G35">
        <v>5.99</v>
      </c>
      <c r="H35">
        <v>6.76</v>
      </c>
      <c r="I35">
        <v>7.32</v>
      </c>
      <c r="J35">
        <v>7.68</v>
      </c>
      <c r="K35">
        <v>7.88</v>
      </c>
      <c r="L35">
        <v>8</v>
      </c>
      <c r="M35">
        <v>8</v>
      </c>
      <c r="N35">
        <v>8</v>
      </c>
      <c r="O35">
        <v>8</v>
      </c>
    </row>
    <row r="36" spans="2:60" x14ac:dyDescent="0.15">
      <c r="C36" t="s">
        <v>441</v>
      </c>
      <c r="D36">
        <f>ROUND(D35/8,2)</f>
        <v>0.22</v>
      </c>
      <c r="E36">
        <f t="shared" ref="E36:M36" si="2">ROUND(E35/8,2)</f>
        <v>0.44</v>
      </c>
      <c r="F36">
        <f t="shared" si="2"/>
        <v>0.61</v>
      </c>
      <c r="G36">
        <f t="shared" si="2"/>
        <v>0.75</v>
      </c>
      <c r="H36">
        <f t="shared" si="2"/>
        <v>0.85</v>
      </c>
      <c r="I36">
        <f t="shared" si="2"/>
        <v>0.92</v>
      </c>
      <c r="J36">
        <f t="shared" si="2"/>
        <v>0.96</v>
      </c>
      <c r="K36">
        <f t="shared" si="2"/>
        <v>0.99</v>
      </c>
      <c r="L36">
        <f t="shared" si="2"/>
        <v>1</v>
      </c>
      <c r="M36">
        <f t="shared" si="2"/>
        <v>1</v>
      </c>
      <c r="N36">
        <f>ROUND(N35/8,2)</f>
        <v>1</v>
      </c>
      <c r="O36">
        <f>ROUND(O35/8,2)</f>
        <v>1</v>
      </c>
    </row>
    <row r="39" spans="2:60" x14ac:dyDescent="0.15">
      <c r="B39" t="s">
        <v>443</v>
      </c>
      <c r="C39" t="s">
        <v>442</v>
      </c>
    </row>
    <row r="40" spans="2:60" x14ac:dyDescent="0.15">
      <c r="B40" t="s">
        <v>437</v>
      </c>
      <c r="D40">
        <v>0.01</v>
      </c>
      <c r="E40">
        <v>0.02</v>
      </c>
      <c r="F40">
        <v>0.03</v>
      </c>
      <c r="G40">
        <v>0.04</v>
      </c>
      <c r="H40">
        <v>0.05</v>
      </c>
      <c r="I40">
        <v>0.06</v>
      </c>
      <c r="J40">
        <v>7.0000000000000007E-2</v>
      </c>
      <c r="K40">
        <v>0.08</v>
      </c>
      <c r="L40">
        <v>0.09</v>
      </c>
      <c r="M40">
        <v>0.1</v>
      </c>
      <c r="N40">
        <v>0.2</v>
      </c>
      <c r="O40">
        <v>0.3</v>
      </c>
    </row>
    <row r="41" spans="2:60" x14ac:dyDescent="0.15">
      <c r="D41">
        <v>1.64</v>
      </c>
      <c r="E41">
        <v>3.53</v>
      </c>
      <c r="F41">
        <v>5.33</v>
      </c>
      <c r="G41">
        <v>7.08</v>
      </c>
      <c r="H41">
        <v>8.57</v>
      </c>
      <c r="I41">
        <v>9.8699999999999992</v>
      </c>
      <c r="J41">
        <v>11.02</v>
      </c>
      <c r="K41">
        <v>11.99</v>
      </c>
      <c r="L41">
        <v>12.9</v>
      </c>
      <c r="M41">
        <v>13.6</v>
      </c>
      <c r="N41">
        <v>16</v>
      </c>
      <c r="O41">
        <v>16</v>
      </c>
    </row>
    <row r="42" spans="2:60" x14ac:dyDescent="0.15">
      <c r="C42" t="s">
        <v>441</v>
      </c>
      <c r="D42">
        <f>ROUND(D41/16,2)</f>
        <v>0.1</v>
      </c>
      <c r="E42">
        <f t="shared" ref="E42:M42" si="3">ROUND(E41/16,2)</f>
        <v>0.22</v>
      </c>
      <c r="F42">
        <f t="shared" si="3"/>
        <v>0.33</v>
      </c>
      <c r="G42">
        <f t="shared" si="3"/>
        <v>0.44</v>
      </c>
      <c r="H42">
        <f t="shared" si="3"/>
        <v>0.54</v>
      </c>
      <c r="I42">
        <f t="shared" si="3"/>
        <v>0.62</v>
      </c>
      <c r="J42">
        <f t="shared" si="3"/>
        <v>0.69</v>
      </c>
      <c r="K42">
        <f t="shared" si="3"/>
        <v>0.75</v>
      </c>
      <c r="L42">
        <f t="shared" si="3"/>
        <v>0.81</v>
      </c>
      <c r="M42">
        <f t="shared" si="3"/>
        <v>0.85</v>
      </c>
      <c r="N42">
        <f>ROUND(N41/16,2)</f>
        <v>1</v>
      </c>
      <c r="O42">
        <f>ROUND(O41/16,2)</f>
        <v>1</v>
      </c>
    </row>
    <row r="44" spans="2:60" x14ac:dyDescent="0.15">
      <c r="B44" t="s">
        <v>444</v>
      </c>
      <c r="C44" t="s">
        <v>445</v>
      </c>
    </row>
    <row r="45" spans="2:60" x14ac:dyDescent="0.15">
      <c r="B45" t="s">
        <v>437</v>
      </c>
      <c r="D45">
        <v>0.01</v>
      </c>
      <c r="E45">
        <v>0.02</v>
      </c>
      <c r="F45">
        <v>0.03</v>
      </c>
      <c r="G45">
        <v>0.04</v>
      </c>
      <c r="H45">
        <v>0.05</v>
      </c>
      <c r="I45">
        <v>0.06</v>
      </c>
      <c r="J45">
        <v>7.0000000000000007E-2</v>
      </c>
      <c r="K45">
        <v>0.08</v>
      </c>
      <c r="L45">
        <v>0.09</v>
      </c>
      <c r="M45">
        <v>0.1</v>
      </c>
      <c r="N45">
        <v>0.2</v>
      </c>
      <c r="O45">
        <v>0.3</v>
      </c>
    </row>
    <row r="46" spans="2:60" x14ac:dyDescent="0.15">
      <c r="D46">
        <v>0.99</v>
      </c>
      <c r="E46">
        <v>1.4</v>
      </c>
      <c r="F46">
        <v>2.4</v>
      </c>
      <c r="G46">
        <v>5.79</v>
      </c>
      <c r="H46">
        <v>7.86</v>
      </c>
      <c r="I46">
        <v>9.6300000000000008</v>
      </c>
      <c r="J46">
        <v>12.26</v>
      </c>
      <c r="K46">
        <v>14.18</v>
      </c>
      <c r="L46">
        <v>15.82</v>
      </c>
      <c r="M46">
        <v>17.260000000000002</v>
      </c>
      <c r="N46">
        <v>28</v>
      </c>
      <c r="O46">
        <v>31.9</v>
      </c>
    </row>
    <row r="47" spans="2:60" x14ac:dyDescent="0.15">
      <c r="C47" t="s">
        <v>441</v>
      </c>
      <c r="D47">
        <f>ROUND(D46/32,2)</f>
        <v>0.03</v>
      </c>
      <c r="E47">
        <f t="shared" ref="E47:O47" si="4">ROUND(E46/32,2)</f>
        <v>0.04</v>
      </c>
      <c r="F47">
        <f t="shared" si="4"/>
        <v>0.08</v>
      </c>
      <c r="G47">
        <f t="shared" si="4"/>
        <v>0.18</v>
      </c>
      <c r="H47">
        <f t="shared" si="4"/>
        <v>0.25</v>
      </c>
      <c r="I47">
        <f t="shared" si="4"/>
        <v>0.3</v>
      </c>
      <c r="J47">
        <f t="shared" si="4"/>
        <v>0.38</v>
      </c>
      <c r="K47">
        <f t="shared" si="4"/>
        <v>0.44</v>
      </c>
      <c r="L47">
        <f t="shared" si="4"/>
        <v>0.49</v>
      </c>
      <c r="M47">
        <f t="shared" si="4"/>
        <v>0.54</v>
      </c>
      <c r="N47">
        <f t="shared" si="4"/>
        <v>0.88</v>
      </c>
      <c r="O47">
        <f t="shared" si="4"/>
        <v>1</v>
      </c>
      <c r="AI47" t="s">
        <v>567</v>
      </c>
      <c r="AJ47">
        <f>P63/100</f>
        <v>4.0000000000000001E-3</v>
      </c>
      <c r="AK47">
        <f t="shared" ref="AK47:AQ47" si="5">Q63/100</f>
        <v>5.0000000000000001E-3</v>
      </c>
      <c r="AL47">
        <f t="shared" si="5"/>
        <v>6.0000000000000001E-3</v>
      </c>
      <c r="AM47">
        <f t="shared" si="5"/>
        <v>6.9999999999999993E-3</v>
      </c>
      <c r="AN47">
        <f t="shared" si="5"/>
        <v>8.0000000000000002E-3</v>
      </c>
      <c r="AO47">
        <f t="shared" si="5"/>
        <v>9.0000000000000011E-3</v>
      </c>
      <c r="AP47">
        <f t="shared" si="5"/>
        <v>0.01</v>
      </c>
      <c r="AQ47">
        <f t="shared" si="5"/>
        <v>0.02</v>
      </c>
      <c r="AR47">
        <f t="shared" ref="AR47" si="6">X63/100</f>
        <v>0.03</v>
      </c>
      <c r="AS47">
        <f t="shared" ref="AS47" si="7">Y63/100</f>
        <v>0.04</v>
      </c>
      <c r="AT47">
        <f t="shared" ref="AT47" si="8">Z63/100</f>
        <v>0.05</v>
      </c>
      <c r="AU47">
        <f t="shared" ref="AU47" si="9">AA63/100</f>
        <v>0.06</v>
      </c>
      <c r="AV47">
        <f t="shared" ref="AV47" si="10">AB63/100</f>
        <v>7.0000000000000007E-2</v>
      </c>
      <c r="AW47">
        <f t="shared" ref="AW47" si="11">AC63/100</f>
        <v>0.08</v>
      </c>
      <c r="AX47">
        <f t="shared" ref="AX47" si="12">AD63/100</f>
        <v>0.09</v>
      </c>
      <c r="AY47">
        <f t="shared" ref="AY47" si="13">AE63/100</f>
        <v>0.1</v>
      </c>
      <c r="AZ47">
        <f t="shared" ref="AZ47" si="14">AF63/100</f>
        <v>0.2</v>
      </c>
      <c r="BA47">
        <f t="shared" ref="BA47" si="15">AG63/100</f>
        <v>0.3</v>
      </c>
      <c r="BB47">
        <v>0.4</v>
      </c>
      <c r="BC47">
        <f t="shared" ref="BC47" si="16">AI63/100</f>
        <v>0</v>
      </c>
      <c r="BD47">
        <f t="shared" ref="BD47" si="17">AJ63/100</f>
        <v>0</v>
      </c>
      <c r="BE47">
        <f t="shared" ref="BE47" si="18">AK63/100</f>
        <v>0</v>
      </c>
      <c r="BF47">
        <f t="shared" ref="BF47" si="19">AL63/100</f>
        <v>0</v>
      </c>
      <c r="BG47">
        <f t="shared" ref="BG47" si="20">AM63/100</f>
        <v>0</v>
      </c>
      <c r="BH47">
        <f t="shared" ref="BH47" si="21">AN63/100</f>
        <v>0</v>
      </c>
    </row>
    <row r="48" spans="2:60" x14ac:dyDescent="0.15">
      <c r="AI48" t="s">
        <v>448</v>
      </c>
      <c r="AJ48">
        <f>ROUND(P67,2)</f>
        <v>0.16</v>
      </c>
      <c r="AK48">
        <f t="shared" ref="AK48:AQ48" si="22">ROUND(Q67,2)</f>
        <v>0.21</v>
      </c>
      <c r="AL48">
        <f t="shared" si="22"/>
        <v>0.25</v>
      </c>
      <c r="AM48">
        <f t="shared" si="22"/>
        <v>0.28999999999999998</v>
      </c>
      <c r="AN48">
        <f t="shared" si="22"/>
        <v>0.33</v>
      </c>
      <c r="AO48">
        <f t="shared" si="22"/>
        <v>0.37</v>
      </c>
      <c r="AP48">
        <f t="shared" si="22"/>
        <v>0.42</v>
      </c>
      <c r="AQ48">
        <f t="shared" si="22"/>
        <v>0.72</v>
      </c>
      <c r="AR48">
        <f t="shared" ref="AR48:AR51" si="23">ROUND(X67,2)</f>
        <v>0.9</v>
      </c>
      <c r="AS48">
        <f t="shared" ref="AS48:AS51" si="24">ROUND(Y67,2)</f>
        <v>0.98</v>
      </c>
      <c r="AT48">
        <f t="shared" ref="AT48:AT51" si="25">ROUND(Z67,2)</f>
        <v>1</v>
      </c>
      <c r="AU48">
        <f t="shared" ref="AU48:AU51" si="26">ROUND(AA67,2)</f>
        <v>1</v>
      </c>
      <c r="AV48">
        <f t="shared" ref="AV48:AV51" si="27">ROUND(AB67,2)</f>
        <v>1</v>
      </c>
      <c r="AW48">
        <f t="shared" ref="AW48:AW51" si="28">ROUND(AC67,2)</f>
        <v>1</v>
      </c>
      <c r="AX48">
        <f t="shared" ref="AX48:AX51" si="29">ROUND(AD67,2)</f>
        <v>1</v>
      </c>
      <c r="AY48">
        <f t="shared" ref="AY48:AY51" si="30">ROUND(AE67,2)</f>
        <v>1</v>
      </c>
      <c r="AZ48">
        <f t="shared" ref="AZ48:AZ51" si="31">ROUND(AF67,2)</f>
        <v>1</v>
      </c>
      <c r="BA48">
        <f t="shared" ref="BA48:BA51" si="32">ROUND(AG67,2)</f>
        <v>1</v>
      </c>
      <c r="BB48">
        <v>1</v>
      </c>
    </row>
    <row r="49" spans="2:54" x14ac:dyDescent="0.15">
      <c r="AI49" t="s">
        <v>449</v>
      </c>
      <c r="AJ49">
        <f>ROUND(P68,2)</f>
        <v>7.0000000000000007E-2</v>
      </c>
      <c r="AK49">
        <f t="shared" ref="AK49:AQ51" si="33">ROUND(Q68,2)</f>
        <v>0.1</v>
      </c>
      <c r="AL49">
        <f t="shared" si="33"/>
        <v>0.12</v>
      </c>
      <c r="AM49">
        <f t="shared" si="33"/>
        <v>0.14000000000000001</v>
      </c>
      <c r="AN49">
        <f t="shared" si="33"/>
        <v>0.17</v>
      </c>
      <c r="AO49">
        <f t="shared" si="33"/>
        <v>0.19</v>
      </c>
      <c r="AP49">
        <f t="shared" si="33"/>
        <v>0.22</v>
      </c>
      <c r="AQ49">
        <f t="shared" si="33"/>
        <v>0.44</v>
      </c>
      <c r="AR49">
        <f t="shared" si="23"/>
        <v>0.61</v>
      </c>
      <c r="AS49">
        <f t="shared" si="24"/>
        <v>0.75</v>
      </c>
      <c r="AT49">
        <f t="shared" si="25"/>
        <v>0.85</v>
      </c>
      <c r="AU49">
        <f t="shared" si="26"/>
        <v>0.92</v>
      </c>
      <c r="AV49">
        <f t="shared" si="27"/>
        <v>0.96</v>
      </c>
      <c r="AW49">
        <f t="shared" si="28"/>
        <v>0.99</v>
      </c>
      <c r="AX49">
        <f t="shared" si="29"/>
        <v>1</v>
      </c>
      <c r="AY49">
        <f t="shared" si="30"/>
        <v>1</v>
      </c>
      <c r="AZ49">
        <f t="shared" si="31"/>
        <v>1</v>
      </c>
      <c r="BA49">
        <f t="shared" si="32"/>
        <v>1</v>
      </c>
      <c r="BB49">
        <v>1</v>
      </c>
    </row>
    <row r="50" spans="2:54" x14ac:dyDescent="0.15">
      <c r="R50" t="s">
        <v>335</v>
      </c>
      <c r="AI50" t="s">
        <v>450</v>
      </c>
      <c r="AJ50">
        <f t="shared" ref="AJ50:AJ51" si="34">ROUND(P69,2)</f>
        <v>0.03</v>
      </c>
      <c r="AK50">
        <f t="shared" si="33"/>
        <v>0.04</v>
      </c>
      <c r="AL50">
        <f t="shared" si="33"/>
        <v>0.06</v>
      </c>
      <c r="AM50">
        <f t="shared" si="33"/>
        <v>7.0000000000000007E-2</v>
      </c>
      <c r="AN50">
        <f t="shared" si="33"/>
        <v>0.08</v>
      </c>
      <c r="AO50">
        <f t="shared" si="33"/>
        <v>0.09</v>
      </c>
      <c r="AP50">
        <f t="shared" si="33"/>
        <v>0.1</v>
      </c>
      <c r="AQ50">
        <f t="shared" si="33"/>
        <v>0.22</v>
      </c>
      <c r="AR50">
        <f t="shared" si="23"/>
        <v>0.33</v>
      </c>
      <c r="AS50">
        <f t="shared" si="24"/>
        <v>0.44</v>
      </c>
      <c r="AT50">
        <f t="shared" si="25"/>
        <v>0.54</v>
      </c>
      <c r="AU50">
        <f t="shared" si="26"/>
        <v>0.62</v>
      </c>
      <c r="AV50">
        <f t="shared" si="27"/>
        <v>0.69</v>
      </c>
      <c r="AW50">
        <f t="shared" si="28"/>
        <v>0.75</v>
      </c>
      <c r="AX50">
        <f t="shared" si="29"/>
        <v>0.81</v>
      </c>
      <c r="AY50">
        <f t="shared" si="30"/>
        <v>0.85</v>
      </c>
      <c r="AZ50">
        <f t="shared" si="31"/>
        <v>1</v>
      </c>
      <c r="BA50">
        <f t="shared" si="32"/>
        <v>1</v>
      </c>
      <c r="BB50">
        <v>1</v>
      </c>
    </row>
    <row r="51" spans="2:54" x14ac:dyDescent="0.15">
      <c r="D51">
        <v>5.0000000000000001E-3</v>
      </c>
      <c r="E51">
        <v>0.01</v>
      </c>
      <c r="F51">
        <v>0.02</v>
      </c>
      <c r="G51">
        <v>0.03</v>
      </c>
      <c r="H51">
        <v>0.04</v>
      </c>
      <c r="I51">
        <v>0.05</v>
      </c>
      <c r="J51">
        <v>0.06</v>
      </c>
      <c r="K51">
        <v>7.0000000000000007E-2</v>
      </c>
      <c r="L51">
        <v>0.08</v>
      </c>
      <c r="M51">
        <v>0.09</v>
      </c>
      <c r="N51">
        <v>0.1</v>
      </c>
      <c r="O51">
        <v>0.2</v>
      </c>
      <c r="P51">
        <v>0.3</v>
      </c>
      <c r="R51">
        <v>1E-3</v>
      </c>
      <c r="S51">
        <v>2E-3</v>
      </c>
      <c r="T51">
        <v>3.0000000000000001E-3</v>
      </c>
      <c r="U51">
        <v>4.0000000000000001E-3</v>
      </c>
      <c r="V51">
        <v>5.0000000000000001E-3</v>
      </c>
      <c r="W51">
        <v>6.0000000000000001E-3</v>
      </c>
      <c r="X51">
        <v>7.0000000000000001E-3</v>
      </c>
      <c r="Y51">
        <v>8.0000000000000002E-3</v>
      </c>
      <c r="Z51">
        <v>8.9999999999999993E-3</v>
      </c>
      <c r="AA51">
        <v>0.01</v>
      </c>
      <c r="AI51" t="s">
        <v>446</v>
      </c>
      <c r="AJ51">
        <f t="shared" si="34"/>
        <v>0</v>
      </c>
      <c r="AK51">
        <f t="shared" si="33"/>
        <v>0.02</v>
      </c>
      <c r="AL51">
        <f t="shared" si="33"/>
        <v>0.02</v>
      </c>
      <c r="AM51">
        <f t="shared" si="33"/>
        <v>0.02</v>
      </c>
      <c r="AN51">
        <f t="shared" si="33"/>
        <v>0.02</v>
      </c>
      <c r="AO51">
        <f t="shared" si="33"/>
        <v>0.03</v>
      </c>
      <c r="AP51">
        <f t="shared" si="33"/>
        <v>0.03</v>
      </c>
      <c r="AQ51">
        <f t="shared" si="33"/>
        <v>0.04</v>
      </c>
      <c r="AR51">
        <f t="shared" si="23"/>
        <v>0.08</v>
      </c>
      <c r="AS51">
        <f t="shared" si="24"/>
        <v>0.18</v>
      </c>
      <c r="AT51">
        <f t="shared" si="25"/>
        <v>0.25</v>
      </c>
      <c r="AU51">
        <f t="shared" si="26"/>
        <v>0.3</v>
      </c>
      <c r="AV51">
        <f t="shared" si="27"/>
        <v>0.38</v>
      </c>
      <c r="AW51">
        <f t="shared" si="28"/>
        <v>0.44</v>
      </c>
      <c r="AX51">
        <f t="shared" si="29"/>
        <v>0.49</v>
      </c>
      <c r="AY51">
        <f t="shared" si="30"/>
        <v>0.54</v>
      </c>
      <c r="AZ51">
        <f t="shared" si="31"/>
        <v>0.88</v>
      </c>
      <c r="BA51">
        <f t="shared" si="32"/>
        <v>1</v>
      </c>
      <c r="BB51">
        <v>1</v>
      </c>
    </row>
    <row r="52" spans="2:54" x14ac:dyDescent="0.15">
      <c r="B52" t="s">
        <v>447</v>
      </c>
      <c r="C52">
        <v>64</v>
      </c>
      <c r="D52">
        <v>0.75</v>
      </c>
      <c r="E52">
        <f>D22</f>
        <v>1</v>
      </c>
      <c r="F52">
        <f t="shared" ref="F52:P52" si="35">E22</f>
        <v>1</v>
      </c>
      <c r="G52">
        <f t="shared" si="35"/>
        <v>1</v>
      </c>
      <c r="H52">
        <f t="shared" si="35"/>
        <v>1</v>
      </c>
      <c r="I52">
        <f t="shared" si="35"/>
        <v>1</v>
      </c>
      <c r="J52">
        <f t="shared" si="35"/>
        <v>1</v>
      </c>
      <c r="K52">
        <f t="shared" si="35"/>
        <v>1</v>
      </c>
      <c r="L52">
        <f t="shared" si="35"/>
        <v>1</v>
      </c>
      <c r="M52">
        <f t="shared" si="35"/>
        <v>1</v>
      </c>
      <c r="N52">
        <f t="shared" si="35"/>
        <v>1</v>
      </c>
      <c r="O52">
        <f t="shared" si="35"/>
        <v>1</v>
      </c>
      <c r="P52">
        <f t="shared" si="35"/>
        <v>1</v>
      </c>
      <c r="R52">
        <v>0.2</v>
      </c>
      <c r="S52">
        <v>0.32</v>
      </c>
      <c r="T52">
        <v>0.47</v>
      </c>
      <c r="U52">
        <v>0.61</v>
      </c>
      <c r="V52">
        <v>0.69</v>
      </c>
      <c r="W52">
        <v>0.81</v>
      </c>
      <c r="X52">
        <v>0.85</v>
      </c>
      <c r="Y52">
        <v>0.91</v>
      </c>
      <c r="Z52">
        <v>0.95</v>
      </c>
      <c r="AA52">
        <v>0.97</v>
      </c>
      <c r="BB52">
        <v>1</v>
      </c>
    </row>
    <row r="53" spans="2:54" x14ac:dyDescent="0.15">
      <c r="B53" t="s">
        <v>452</v>
      </c>
      <c r="C53">
        <v>32</v>
      </c>
      <c r="D53">
        <v>0.43</v>
      </c>
      <c r="E53">
        <f>D26</f>
        <v>0.73</v>
      </c>
      <c r="F53">
        <f t="shared" ref="F53:O53" si="36">E26</f>
        <v>0.99</v>
      </c>
      <c r="G53">
        <f t="shared" si="36"/>
        <v>1</v>
      </c>
      <c r="H53">
        <f t="shared" si="36"/>
        <v>1</v>
      </c>
      <c r="I53">
        <f t="shared" si="36"/>
        <v>1</v>
      </c>
      <c r="J53">
        <f t="shared" si="36"/>
        <v>1</v>
      </c>
      <c r="K53">
        <f t="shared" si="36"/>
        <v>1</v>
      </c>
      <c r="L53">
        <f t="shared" si="36"/>
        <v>1</v>
      </c>
      <c r="M53">
        <f t="shared" si="36"/>
        <v>1</v>
      </c>
      <c r="N53">
        <f t="shared" si="36"/>
        <v>1</v>
      </c>
      <c r="O53">
        <f t="shared" si="36"/>
        <v>1</v>
      </c>
      <c r="P53">
        <f>O26</f>
        <v>1</v>
      </c>
    </row>
    <row r="54" spans="2:54" x14ac:dyDescent="0.15">
      <c r="B54" t="s">
        <v>448</v>
      </c>
      <c r="C54">
        <v>16</v>
      </c>
      <c r="D54">
        <v>0.21</v>
      </c>
      <c r="E54">
        <f>D31</f>
        <v>0.42</v>
      </c>
      <c r="F54">
        <f t="shared" ref="F54:P54" si="37">E31</f>
        <v>0.72</v>
      </c>
      <c r="G54">
        <f t="shared" si="37"/>
        <v>0.9</v>
      </c>
      <c r="H54">
        <f t="shared" si="37"/>
        <v>0.98</v>
      </c>
      <c r="I54">
        <f t="shared" si="37"/>
        <v>1</v>
      </c>
      <c r="J54">
        <f t="shared" si="37"/>
        <v>1</v>
      </c>
      <c r="K54">
        <f t="shared" si="37"/>
        <v>1</v>
      </c>
      <c r="L54">
        <f t="shared" si="37"/>
        <v>1</v>
      </c>
      <c r="M54">
        <f t="shared" si="37"/>
        <v>1</v>
      </c>
      <c r="N54">
        <f t="shared" si="37"/>
        <v>1</v>
      </c>
      <c r="O54">
        <f t="shared" si="37"/>
        <v>1</v>
      </c>
      <c r="P54">
        <f t="shared" si="37"/>
        <v>1</v>
      </c>
    </row>
    <row r="55" spans="2:54" x14ac:dyDescent="0.15">
      <c r="B55" t="s">
        <v>449</v>
      </c>
      <c r="C55">
        <v>8</v>
      </c>
      <c r="D55">
        <v>0.1</v>
      </c>
      <c r="E55">
        <f>D36</f>
        <v>0.22</v>
      </c>
      <c r="F55">
        <f t="shared" ref="F55:P55" si="38">E36</f>
        <v>0.44</v>
      </c>
      <c r="G55">
        <f t="shared" si="38"/>
        <v>0.61</v>
      </c>
      <c r="H55">
        <f t="shared" si="38"/>
        <v>0.75</v>
      </c>
      <c r="I55">
        <f t="shared" si="38"/>
        <v>0.85</v>
      </c>
      <c r="J55">
        <f t="shared" si="38"/>
        <v>0.92</v>
      </c>
      <c r="K55">
        <f t="shared" si="38"/>
        <v>0.96</v>
      </c>
      <c r="L55">
        <f t="shared" si="38"/>
        <v>0.99</v>
      </c>
      <c r="M55">
        <f t="shared" si="38"/>
        <v>1</v>
      </c>
      <c r="N55">
        <f t="shared" si="38"/>
        <v>1</v>
      </c>
      <c r="O55">
        <f t="shared" si="38"/>
        <v>1</v>
      </c>
      <c r="P55">
        <f t="shared" si="38"/>
        <v>1</v>
      </c>
    </row>
    <row r="56" spans="2:54" x14ac:dyDescent="0.15">
      <c r="B56" t="s">
        <v>450</v>
      </c>
      <c r="C56">
        <v>4</v>
      </c>
      <c r="D56">
        <v>0.05</v>
      </c>
      <c r="E56">
        <f>D42</f>
        <v>0.1</v>
      </c>
      <c r="F56">
        <f t="shared" ref="F56:P56" si="39">E42</f>
        <v>0.22</v>
      </c>
      <c r="G56">
        <f t="shared" si="39"/>
        <v>0.33</v>
      </c>
      <c r="H56">
        <f t="shared" si="39"/>
        <v>0.44</v>
      </c>
      <c r="I56">
        <f t="shared" si="39"/>
        <v>0.54</v>
      </c>
      <c r="J56">
        <f t="shared" si="39"/>
        <v>0.62</v>
      </c>
      <c r="K56">
        <f t="shared" si="39"/>
        <v>0.69</v>
      </c>
      <c r="L56">
        <f t="shared" si="39"/>
        <v>0.75</v>
      </c>
      <c r="M56">
        <f t="shared" si="39"/>
        <v>0.81</v>
      </c>
      <c r="N56">
        <f t="shared" si="39"/>
        <v>0.85</v>
      </c>
      <c r="O56">
        <f t="shared" si="39"/>
        <v>1</v>
      </c>
      <c r="P56">
        <f t="shared" si="39"/>
        <v>1</v>
      </c>
    </row>
    <row r="57" spans="2:54" x14ac:dyDescent="0.15">
      <c r="B57" t="s">
        <v>446</v>
      </c>
      <c r="C57">
        <v>2</v>
      </c>
      <c r="D57">
        <v>0.02</v>
      </c>
      <c r="E57">
        <f>D47</f>
        <v>0.03</v>
      </c>
      <c r="F57">
        <f t="shared" ref="F57:P57" si="40">E47</f>
        <v>0.04</v>
      </c>
      <c r="G57">
        <f t="shared" si="40"/>
        <v>0.08</v>
      </c>
      <c r="H57">
        <f t="shared" si="40"/>
        <v>0.18</v>
      </c>
      <c r="I57">
        <f t="shared" si="40"/>
        <v>0.25</v>
      </c>
      <c r="J57">
        <f t="shared" si="40"/>
        <v>0.3</v>
      </c>
      <c r="K57">
        <f t="shared" si="40"/>
        <v>0.38</v>
      </c>
      <c r="L57">
        <f t="shared" si="40"/>
        <v>0.44</v>
      </c>
      <c r="M57">
        <f t="shared" si="40"/>
        <v>0.49</v>
      </c>
      <c r="N57">
        <f t="shared" si="40"/>
        <v>0.54</v>
      </c>
      <c r="O57">
        <f t="shared" si="40"/>
        <v>0.88</v>
      </c>
      <c r="P57">
        <f t="shared" si="40"/>
        <v>1</v>
      </c>
    </row>
    <row r="63" spans="2:54" x14ac:dyDescent="0.15">
      <c r="D63">
        <v>0.01</v>
      </c>
      <c r="E63">
        <v>0.02</v>
      </c>
      <c r="F63">
        <v>0.03</v>
      </c>
      <c r="G63">
        <v>0.04</v>
      </c>
      <c r="H63">
        <v>0.05</v>
      </c>
      <c r="I63">
        <v>0.06</v>
      </c>
      <c r="J63">
        <v>7.0000000000000007E-2</v>
      </c>
      <c r="K63">
        <v>0.08</v>
      </c>
      <c r="L63">
        <v>0.09</v>
      </c>
      <c r="M63">
        <v>0.1</v>
      </c>
      <c r="N63">
        <v>0.2</v>
      </c>
      <c r="O63">
        <v>0.3</v>
      </c>
      <c r="P63">
        <v>0.4</v>
      </c>
      <c r="Q63">
        <v>0.5</v>
      </c>
      <c r="R63">
        <v>0.6</v>
      </c>
      <c r="S63">
        <v>0.7</v>
      </c>
      <c r="T63">
        <v>0.8</v>
      </c>
      <c r="U63">
        <v>0.9</v>
      </c>
      <c r="V63">
        <v>1</v>
      </c>
      <c r="W63">
        <v>2</v>
      </c>
      <c r="X63">
        <v>3</v>
      </c>
      <c r="Y63">
        <v>4</v>
      </c>
      <c r="Z63">
        <v>5</v>
      </c>
      <c r="AA63">
        <v>6</v>
      </c>
      <c r="AB63">
        <v>7</v>
      </c>
      <c r="AC63">
        <v>8</v>
      </c>
      <c r="AD63">
        <v>9</v>
      </c>
      <c r="AE63">
        <v>10</v>
      </c>
      <c r="AF63">
        <v>20</v>
      </c>
      <c r="AG63">
        <v>30</v>
      </c>
    </row>
    <row r="64" spans="2:54" x14ac:dyDescent="0.15">
      <c r="C64" t="s">
        <v>457</v>
      </c>
      <c r="D64">
        <v>0.25</v>
      </c>
      <c r="E64">
        <v>0.33</v>
      </c>
      <c r="F64">
        <v>0.46</v>
      </c>
      <c r="G64">
        <v>0.59</v>
      </c>
      <c r="H64">
        <v>0.75</v>
      </c>
      <c r="I64">
        <v>0.79</v>
      </c>
      <c r="J64">
        <v>0.84</v>
      </c>
      <c r="K64">
        <v>0.91</v>
      </c>
      <c r="L64">
        <v>0.94</v>
      </c>
      <c r="M64">
        <v>1</v>
      </c>
      <c r="N64">
        <v>1</v>
      </c>
      <c r="O64">
        <v>1</v>
      </c>
      <c r="P64">
        <v>1</v>
      </c>
      <c r="Q64">
        <v>1</v>
      </c>
      <c r="R64">
        <v>1</v>
      </c>
      <c r="S64">
        <v>1</v>
      </c>
      <c r="T64">
        <v>1</v>
      </c>
      <c r="U64">
        <v>1</v>
      </c>
      <c r="V64">
        <v>1</v>
      </c>
      <c r="W64">
        <v>1</v>
      </c>
      <c r="X64">
        <v>1</v>
      </c>
      <c r="Y64">
        <v>1</v>
      </c>
      <c r="Z64">
        <v>1</v>
      </c>
      <c r="AA64">
        <v>1</v>
      </c>
      <c r="AB64">
        <v>1</v>
      </c>
      <c r="AC64">
        <v>1</v>
      </c>
      <c r="AD64">
        <v>1</v>
      </c>
      <c r="AE64">
        <v>1</v>
      </c>
      <c r="AF64">
        <v>1</v>
      </c>
      <c r="AG64">
        <v>1</v>
      </c>
    </row>
    <row r="65" spans="3:33" x14ac:dyDescent="0.15">
      <c r="C65" t="s">
        <v>447</v>
      </c>
      <c r="D65">
        <v>0.02</v>
      </c>
      <c r="E65">
        <v>0.04</v>
      </c>
      <c r="F65">
        <v>0.05</v>
      </c>
      <c r="G65">
        <v>7.0000000000000007E-2</v>
      </c>
      <c r="H65">
        <v>0.08</v>
      </c>
      <c r="I65">
        <v>0.1</v>
      </c>
      <c r="J65">
        <v>0.12</v>
      </c>
      <c r="K65">
        <v>0.13</v>
      </c>
      <c r="L65">
        <v>0.17</v>
      </c>
      <c r="M65">
        <v>0.2</v>
      </c>
      <c r="N65">
        <v>0.32</v>
      </c>
      <c r="O65">
        <v>0.47</v>
      </c>
      <c r="P65">
        <v>0.61</v>
      </c>
      <c r="Q65">
        <v>0.69</v>
      </c>
      <c r="R65">
        <v>0.81</v>
      </c>
      <c r="S65">
        <v>0.85</v>
      </c>
      <c r="T65">
        <v>0.91</v>
      </c>
      <c r="U65">
        <v>0.95</v>
      </c>
      <c r="V65">
        <v>0.97</v>
      </c>
      <c r="W65">
        <v>1</v>
      </c>
      <c r="X65">
        <v>1</v>
      </c>
      <c r="Y65">
        <v>1</v>
      </c>
      <c r="Z65">
        <v>1</v>
      </c>
      <c r="AA65">
        <v>1</v>
      </c>
      <c r="AB65">
        <v>1</v>
      </c>
      <c r="AC65">
        <v>1</v>
      </c>
      <c r="AD65">
        <v>1</v>
      </c>
      <c r="AE65">
        <v>1</v>
      </c>
      <c r="AF65">
        <v>1</v>
      </c>
      <c r="AG65">
        <v>1</v>
      </c>
    </row>
    <row r="66" spans="3:33" x14ac:dyDescent="0.15">
      <c r="C66" t="s">
        <v>452</v>
      </c>
      <c r="D66">
        <v>0</v>
      </c>
      <c r="E66">
        <v>0</v>
      </c>
      <c r="F66">
        <v>0</v>
      </c>
      <c r="G66">
        <v>0</v>
      </c>
      <c r="H66">
        <v>0.01</v>
      </c>
      <c r="I66">
        <v>0.03</v>
      </c>
      <c r="J66">
        <v>0.05</v>
      </c>
      <c r="K66">
        <v>0.06</v>
      </c>
      <c r="L66">
        <v>7.0000000000000007E-2</v>
      </c>
      <c r="M66">
        <v>0.08</v>
      </c>
      <c r="N66">
        <v>0.16</v>
      </c>
      <c r="O66">
        <v>0.25</v>
      </c>
      <c r="P66">
        <v>0.33</v>
      </c>
      <c r="Q66">
        <v>0.41</v>
      </c>
      <c r="R66">
        <v>0.47</v>
      </c>
      <c r="S66">
        <v>0.55000000000000004</v>
      </c>
      <c r="T66">
        <v>0.6</v>
      </c>
      <c r="U66">
        <v>0.66</v>
      </c>
      <c r="V66">
        <f>E53</f>
        <v>0.73</v>
      </c>
      <c r="W66">
        <f t="shared" ref="W66:AG66" si="41">F53</f>
        <v>0.99</v>
      </c>
      <c r="X66">
        <f t="shared" si="41"/>
        <v>1</v>
      </c>
      <c r="Y66">
        <f t="shared" si="41"/>
        <v>1</v>
      </c>
      <c r="Z66">
        <f t="shared" si="41"/>
        <v>1</v>
      </c>
      <c r="AA66">
        <f t="shared" si="41"/>
        <v>1</v>
      </c>
      <c r="AB66">
        <f t="shared" si="41"/>
        <v>1</v>
      </c>
      <c r="AC66">
        <f t="shared" si="41"/>
        <v>1</v>
      </c>
      <c r="AD66">
        <f t="shared" si="41"/>
        <v>1</v>
      </c>
      <c r="AE66">
        <f t="shared" si="41"/>
        <v>1</v>
      </c>
      <c r="AF66">
        <f t="shared" si="41"/>
        <v>1</v>
      </c>
      <c r="AG66">
        <f t="shared" si="41"/>
        <v>1</v>
      </c>
    </row>
    <row r="67" spans="3:33" x14ac:dyDescent="0.15">
      <c r="C67" t="s">
        <v>448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0.01</v>
      </c>
      <c r="K67">
        <v>0.02</v>
      </c>
      <c r="L67">
        <v>0.03</v>
      </c>
      <c r="M67">
        <v>0.04</v>
      </c>
      <c r="N67">
        <v>7.0000000000000007E-2</v>
      </c>
      <c r="O67">
        <v>0.12</v>
      </c>
      <c r="P67">
        <v>0.16</v>
      </c>
      <c r="Q67">
        <v>0.21</v>
      </c>
      <c r="R67">
        <v>0.25</v>
      </c>
      <c r="S67">
        <v>0.28999999999999998</v>
      </c>
      <c r="T67">
        <v>0.33</v>
      </c>
      <c r="U67">
        <v>0.37</v>
      </c>
      <c r="V67">
        <f>E54</f>
        <v>0.42</v>
      </c>
      <c r="W67">
        <f t="shared" ref="W67:AG67" si="42">F54</f>
        <v>0.72</v>
      </c>
      <c r="X67">
        <f t="shared" si="42"/>
        <v>0.9</v>
      </c>
      <c r="Y67">
        <f t="shared" si="42"/>
        <v>0.98</v>
      </c>
      <c r="Z67">
        <f t="shared" si="42"/>
        <v>1</v>
      </c>
      <c r="AA67">
        <f t="shared" si="42"/>
        <v>1</v>
      </c>
      <c r="AB67">
        <f t="shared" si="42"/>
        <v>1</v>
      </c>
      <c r="AC67">
        <f t="shared" si="42"/>
        <v>1</v>
      </c>
      <c r="AD67">
        <f t="shared" si="42"/>
        <v>1</v>
      </c>
      <c r="AE67">
        <f t="shared" si="42"/>
        <v>1</v>
      </c>
      <c r="AF67">
        <f t="shared" si="42"/>
        <v>1</v>
      </c>
      <c r="AG67">
        <f t="shared" si="42"/>
        <v>1</v>
      </c>
    </row>
    <row r="68" spans="3:33" x14ac:dyDescent="0.15">
      <c r="C68" t="s">
        <v>449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0.01</v>
      </c>
      <c r="M68">
        <v>0.02</v>
      </c>
      <c r="N68">
        <v>0.03</v>
      </c>
      <c r="O68">
        <v>0.05</v>
      </c>
      <c r="P68">
        <v>7.0000000000000007E-2</v>
      </c>
      <c r="Q68">
        <v>0.1</v>
      </c>
      <c r="R68">
        <v>0.12</v>
      </c>
      <c r="S68">
        <v>0.14000000000000001</v>
      </c>
      <c r="T68">
        <v>0.17</v>
      </c>
      <c r="U68">
        <v>0.19</v>
      </c>
      <c r="V68">
        <f>E55</f>
        <v>0.22</v>
      </c>
      <c r="W68">
        <f t="shared" ref="W68:AG70" si="43">F55</f>
        <v>0.44</v>
      </c>
      <c r="X68">
        <f t="shared" si="43"/>
        <v>0.61</v>
      </c>
      <c r="Y68">
        <f t="shared" si="43"/>
        <v>0.75</v>
      </c>
      <c r="Z68">
        <f t="shared" si="43"/>
        <v>0.85</v>
      </c>
      <c r="AA68">
        <f t="shared" si="43"/>
        <v>0.92</v>
      </c>
      <c r="AB68">
        <f t="shared" si="43"/>
        <v>0.96</v>
      </c>
      <c r="AC68">
        <f t="shared" si="43"/>
        <v>0.99</v>
      </c>
      <c r="AD68">
        <f t="shared" si="43"/>
        <v>1</v>
      </c>
      <c r="AE68">
        <f t="shared" si="43"/>
        <v>1</v>
      </c>
      <c r="AF68">
        <f t="shared" si="43"/>
        <v>1</v>
      </c>
      <c r="AG68">
        <f t="shared" si="43"/>
        <v>1</v>
      </c>
    </row>
    <row r="69" spans="3:33" x14ac:dyDescent="0.15">
      <c r="C69" t="s">
        <v>450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0.01</v>
      </c>
      <c r="P69">
        <v>0.03</v>
      </c>
      <c r="Q69">
        <v>0.04</v>
      </c>
      <c r="R69">
        <v>0.06</v>
      </c>
      <c r="S69">
        <v>7.0000000000000007E-2</v>
      </c>
      <c r="T69">
        <v>0.08</v>
      </c>
      <c r="U69">
        <v>0.09</v>
      </c>
      <c r="V69">
        <f>E56</f>
        <v>0.1</v>
      </c>
      <c r="W69">
        <f t="shared" si="43"/>
        <v>0.22</v>
      </c>
      <c r="X69">
        <f t="shared" si="43"/>
        <v>0.33</v>
      </c>
      <c r="Y69">
        <f t="shared" si="43"/>
        <v>0.44</v>
      </c>
      <c r="Z69">
        <f t="shared" si="43"/>
        <v>0.54</v>
      </c>
      <c r="AA69">
        <f t="shared" si="43"/>
        <v>0.62</v>
      </c>
      <c r="AB69">
        <f t="shared" si="43"/>
        <v>0.69</v>
      </c>
      <c r="AC69">
        <f t="shared" si="43"/>
        <v>0.75</v>
      </c>
      <c r="AD69">
        <f t="shared" si="43"/>
        <v>0.81</v>
      </c>
      <c r="AE69">
        <f t="shared" si="43"/>
        <v>0.85</v>
      </c>
      <c r="AF69">
        <f t="shared" si="43"/>
        <v>1</v>
      </c>
      <c r="AG69">
        <f t="shared" si="43"/>
        <v>1</v>
      </c>
    </row>
    <row r="70" spans="3:33" x14ac:dyDescent="0.15">
      <c r="C70" t="s">
        <v>446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0.02</v>
      </c>
      <c r="R70">
        <v>0.02</v>
      </c>
      <c r="S70">
        <v>0.02</v>
      </c>
      <c r="T70">
        <v>0.02</v>
      </c>
      <c r="U70">
        <v>0.03</v>
      </c>
      <c r="V70">
        <f>E57</f>
        <v>0.03</v>
      </c>
      <c r="W70">
        <f t="shared" si="43"/>
        <v>0.04</v>
      </c>
      <c r="X70">
        <f t="shared" si="43"/>
        <v>0.08</v>
      </c>
      <c r="Y70">
        <f t="shared" si="43"/>
        <v>0.18</v>
      </c>
      <c r="Z70">
        <f t="shared" si="43"/>
        <v>0.25</v>
      </c>
      <c r="AA70">
        <f t="shared" si="43"/>
        <v>0.3</v>
      </c>
      <c r="AB70">
        <f t="shared" si="43"/>
        <v>0.38</v>
      </c>
      <c r="AC70">
        <f t="shared" si="43"/>
        <v>0.44</v>
      </c>
      <c r="AD70">
        <f t="shared" si="43"/>
        <v>0.49</v>
      </c>
      <c r="AE70">
        <f t="shared" si="43"/>
        <v>0.54</v>
      </c>
      <c r="AF70">
        <f t="shared" si="43"/>
        <v>0.88</v>
      </c>
      <c r="AG70">
        <f t="shared" si="43"/>
        <v>1</v>
      </c>
    </row>
    <row r="103" spans="3:40" x14ac:dyDescent="0.15">
      <c r="D103">
        <f>D63/100</f>
        <v>1E-4</v>
      </c>
      <c r="E103">
        <f t="shared" ref="E103:U103" si="44">E63/100</f>
        <v>2.0000000000000001E-4</v>
      </c>
      <c r="F103">
        <f t="shared" si="44"/>
        <v>2.9999999999999997E-4</v>
      </c>
      <c r="G103">
        <f t="shared" si="44"/>
        <v>4.0000000000000002E-4</v>
      </c>
      <c r="H103">
        <f t="shared" si="44"/>
        <v>5.0000000000000001E-4</v>
      </c>
      <c r="I103">
        <f t="shared" si="44"/>
        <v>5.9999999999999995E-4</v>
      </c>
      <c r="J103">
        <f t="shared" si="44"/>
        <v>7.000000000000001E-4</v>
      </c>
      <c r="K103">
        <f t="shared" si="44"/>
        <v>8.0000000000000004E-4</v>
      </c>
      <c r="L103">
        <f t="shared" si="44"/>
        <v>8.9999999999999998E-4</v>
      </c>
      <c r="M103">
        <f t="shared" si="44"/>
        <v>1E-3</v>
      </c>
      <c r="N103">
        <f t="shared" si="44"/>
        <v>2E-3</v>
      </c>
      <c r="O103">
        <f t="shared" si="44"/>
        <v>3.0000000000000001E-3</v>
      </c>
      <c r="P103">
        <f t="shared" si="44"/>
        <v>4.0000000000000001E-3</v>
      </c>
      <c r="Q103">
        <f t="shared" si="44"/>
        <v>5.0000000000000001E-3</v>
      </c>
      <c r="R103">
        <f t="shared" si="44"/>
        <v>6.0000000000000001E-3</v>
      </c>
      <c r="S103">
        <f t="shared" si="44"/>
        <v>6.9999999999999993E-3</v>
      </c>
      <c r="T103">
        <f t="shared" si="44"/>
        <v>8.0000000000000002E-3</v>
      </c>
      <c r="U103">
        <f t="shared" si="44"/>
        <v>9.0000000000000011E-3</v>
      </c>
      <c r="V103">
        <f>V63/100</f>
        <v>0.01</v>
      </c>
      <c r="W103">
        <f t="shared" ref="W103:AE103" si="45">W63/100</f>
        <v>0.02</v>
      </c>
      <c r="X103">
        <f t="shared" si="45"/>
        <v>0.03</v>
      </c>
      <c r="Y103">
        <f t="shared" si="45"/>
        <v>0.04</v>
      </c>
      <c r="Z103">
        <f t="shared" si="45"/>
        <v>0.05</v>
      </c>
      <c r="AA103">
        <f t="shared" si="45"/>
        <v>0.06</v>
      </c>
      <c r="AB103">
        <f t="shared" si="45"/>
        <v>7.0000000000000007E-2</v>
      </c>
      <c r="AC103">
        <f t="shared" si="45"/>
        <v>0.08</v>
      </c>
      <c r="AD103">
        <f t="shared" si="45"/>
        <v>0.09</v>
      </c>
      <c r="AE103">
        <f t="shared" si="45"/>
        <v>0.1</v>
      </c>
      <c r="AF103">
        <v>0.2</v>
      </c>
      <c r="AG103">
        <v>0.3</v>
      </c>
      <c r="AH103">
        <v>0.4</v>
      </c>
      <c r="AI103">
        <v>0.5</v>
      </c>
      <c r="AJ103">
        <v>0.6</v>
      </c>
      <c r="AK103">
        <v>0.7</v>
      </c>
      <c r="AL103">
        <v>0.8</v>
      </c>
      <c r="AM103">
        <v>0.9</v>
      </c>
      <c r="AN103">
        <v>1</v>
      </c>
    </row>
    <row r="104" spans="3:40" x14ac:dyDescent="0.15">
      <c r="C104" t="s">
        <v>515</v>
      </c>
      <c r="D104">
        <f t="shared" ref="D104:J104" si="46">D65*8</f>
        <v>0.16</v>
      </c>
      <c r="E104">
        <f t="shared" si="46"/>
        <v>0.32</v>
      </c>
      <c r="F104">
        <f t="shared" si="46"/>
        <v>0.4</v>
      </c>
      <c r="G104">
        <f t="shared" si="46"/>
        <v>0.56000000000000005</v>
      </c>
      <c r="H104">
        <f t="shared" si="46"/>
        <v>0.64</v>
      </c>
      <c r="I104">
        <f t="shared" si="46"/>
        <v>0.8</v>
      </c>
      <c r="J104">
        <f t="shared" si="46"/>
        <v>0.96</v>
      </c>
      <c r="K104">
        <f>K65*8</f>
        <v>1.04</v>
      </c>
      <c r="L104">
        <f t="shared" ref="L104:AG104" si="47">L65*8</f>
        <v>1.36</v>
      </c>
      <c r="M104">
        <f t="shared" si="47"/>
        <v>1.6</v>
      </c>
      <c r="N104">
        <f t="shared" si="47"/>
        <v>2.56</v>
      </c>
      <c r="O104">
        <f t="shared" si="47"/>
        <v>3.76</v>
      </c>
      <c r="P104">
        <f t="shared" si="47"/>
        <v>4.88</v>
      </c>
      <c r="Q104">
        <f t="shared" si="47"/>
        <v>5.52</v>
      </c>
      <c r="R104">
        <f t="shared" si="47"/>
        <v>6.48</v>
      </c>
      <c r="S104">
        <f t="shared" si="47"/>
        <v>6.8</v>
      </c>
      <c r="T104">
        <f t="shared" si="47"/>
        <v>7.28</v>
      </c>
      <c r="U104">
        <f t="shared" si="47"/>
        <v>7.6</v>
      </c>
      <c r="V104">
        <f t="shared" si="47"/>
        <v>7.76</v>
      </c>
      <c r="W104">
        <f t="shared" si="47"/>
        <v>8</v>
      </c>
      <c r="X104">
        <f t="shared" si="47"/>
        <v>8</v>
      </c>
      <c r="Y104">
        <f t="shared" si="47"/>
        <v>8</v>
      </c>
      <c r="Z104">
        <f t="shared" si="47"/>
        <v>8</v>
      </c>
      <c r="AA104">
        <f t="shared" si="47"/>
        <v>8</v>
      </c>
      <c r="AB104">
        <f t="shared" si="47"/>
        <v>8</v>
      </c>
      <c r="AC104">
        <f t="shared" si="47"/>
        <v>8</v>
      </c>
      <c r="AD104">
        <f t="shared" si="47"/>
        <v>8</v>
      </c>
      <c r="AE104">
        <f t="shared" si="47"/>
        <v>8</v>
      </c>
      <c r="AF104">
        <f t="shared" si="47"/>
        <v>8</v>
      </c>
      <c r="AG104">
        <f t="shared" si="47"/>
        <v>8</v>
      </c>
      <c r="AH104">
        <v>8</v>
      </c>
      <c r="AI104">
        <v>8</v>
      </c>
      <c r="AJ104">
        <v>8</v>
      </c>
      <c r="AK104">
        <v>8</v>
      </c>
      <c r="AL104">
        <v>8</v>
      </c>
      <c r="AM104">
        <v>8</v>
      </c>
      <c r="AN104">
        <v>8</v>
      </c>
    </row>
    <row r="105" spans="3:40" x14ac:dyDescent="0.15">
      <c r="C105" t="s">
        <v>513</v>
      </c>
      <c r="D105">
        <f>MIN(8,D103*8*128)</f>
        <v>0.1024</v>
      </c>
      <c r="E105">
        <f t="shared" ref="E105:AE105" si="48">MIN(8,E103*8*128)</f>
        <v>0.20480000000000001</v>
      </c>
      <c r="F105">
        <f t="shared" si="48"/>
        <v>0.30719999999999997</v>
      </c>
      <c r="G105">
        <f t="shared" si="48"/>
        <v>0.40960000000000002</v>
      </c>
      <c r="H105">
        <f t="shared" si="48"/>
        <v>0.51200000000000001</v>
      </c>
      <c r="I105">
        <f t="shared" si="48"/>
        <v>0.61439999999999995</v>
      </c>
      <c r="J105">
        <f t="shared" si="48"/>
        <v>0.7168000000000001</v>
      </c>
      <c r="K105">
        <f t="shared" si="48"/>
        <v>0.81920000000000004</v>
      </c>
      <c r="L105">
        <f t="shared" si="48"/>
        <v>0.92159999999999997</v>
      </c>
      <c r="M105">
        <f t="shared" si="48"/>
        <v>1.024</v>
      </c>
      <c r="N105">
        <f t="shared" si="48"/>
        <v>2.048</v>
      </c>
      <c r="O105">
        <f t="shared" si="48"/>
        <v>3.0720000000000001</v>
      </c>
      <c r="P105">
        <f t="shared" si="48"/>
        <v>4.0960000000000001</v>
      </c>
      <c r="Q105">
        <f t="shared" si="48"/>
        <v>5.12</v>
      </c>
      <c r="R105">
        <f t="shared" si="48"/>
        <v>6.1440000000000001</v>
      </c>
      <c r="S105">
        <f t="shared" si="48"/>
        <v>7.1679999999999993</v>
      </c>
      <c r="T105">
        <f t="shared" si="48"/>
        <v>8</v>
      </c>
      <c r="U105">
        <f t="shared" si="48"/>
        <v>8</v>
      </c>
      <c r="V105">
        <f t="shared" si="48"/>
        <v>8</v>
      </c>
      <c r="W105">
        <f t="shared" si="48"/>
        <v>8</v>
      </c>
      <c r="X105">
        <f t="shared" si="48"/>
        <v>8</v>
      </c>
      <c r="Y105">
        <f t="shared" si="48"/>
        <v>8</v>
      </c>
      <c r="Z105">
        <f t="shared" si="48"/>
        <v>8</v>
      </c>
      <c r="AA105">
        <f t="shared" si="48"/>
        <v>8</v>
      </c>
      <c r="AB105">
        <f t="shared" si="48"/>
        <v>8</v>
      </c>
      <c r="AC105">
        <f t="shared" si="48"/>
        <v>8</v>
      </c>
      <c r="AD105">
        <f t="shared" si="48"/>
        <v>8</v>
      </c>
      <c r="AE105">
        <f t="shared" si="48"/>
        <v>8</v>
      </c>
    </row>
    <row r="106" spans="3:40" x14ac:dyDescent="0.15">
      <c r="C106" t="s">
        <v>514</v>
      </c>
      <c r="D106">
        <f>MIN(8,D103*64*8)</f>
        <v>5.1200000000000002E-2</v>
      </c>
      <c r="E106">
        <f t="shared" ref="E106:AE106" si="49">MIN(8,E103*64*8)</f>
        <v>0.1024</v>
      </c>
      <c r="F106">
        <f t="shared" si="49"/>
        <v>0.15359999999999999</v>
      </c>
      <c r="G106">
        <f t="shared" si="49"/>
        <v>0.20480000000000001</v>
      </c>
      <c r="H106">
        <f t="shared" si="49"/>
        <v>0.25600000000000001</v>
      </c>
      <c r="I106">
        <f t="shared" si="49"/>
        <v>0.30719999999999997</v>
      </c>
      <c r="J106">
        <f t="shared" si="49"/>
        <v>0.35840000000000005</v>
      </c>
      <c r="K106">
        <f t="shared" si="49"/>
        <v>0.40960000000000002</v>
      </c>
      <c r="L106">
        <f t="shared" si="49"/>
        <v>0.46079999999999999</v>
      </c>
      <c r="M106">
        <f t="shared" si="49"/>
        <v>0.51200000000000001</v>
      </c>
      <c r="N106">
        <f t="shared" si="49"/>
        <v>1.024</v>
      </c>
      <c r="O106">
        <f t="shared" si="49"/>
        <v>1.536</v>
      </c>
      <c r="P106">
        <f t="shared" si="49"/>
        <v>2.048</v>
      </c>
      <c r="Q106">
        <f t="shared" si="49"/>
        <v>2.56</v>
      </c>
      <c r="R106">
        <f t="shared" si="49"/>
        <v>3.0720000000000001</v>
      </c>
      <c r="S106">
        <f t="shared" si="49"/>
        <v>3.5839999999999996</v>
      </c>
      <c r="T106">
        <f t="shared" si="49"/>
        <v>4.0960000000000001</v>
      </c>
      <c r="U106">
        <f t="shared" si="49"/>
        <v>4.6080000000000005</v>
      </c>
      <c r="V106">
        <f t="shared" si="49"/>
        <v>5.12</v>
      </c>
      <c r="W106">
        <f t="shared" si="49"/>
        <v>8</v>
      </c>
      <c r="X106">
        <f t="shared" si="49"/>
        <v>8</v>
      </c>
      <c r="Y106">
        <f t="shared" si="49"/>
        <v>8</v>
      </c>
      <c r="Z106">
        <f t="shared" si="49"/>
        <v>8</v>
      </c>
      <c r="AA106">
        <f t="shared" si="49"/>
        <v>8</v>
      </c>
      <c r="AB106">
        <f t="shared" si="49"/>
        <v>8</v>
      </c>
      <c r="AC106">
        <f t="shared" si="49"/>
        <v>8</v>
      </c>
      <c r="AD106">
        <f t="shared" si="49"/>
        <v>8</v>
      </c>
      <c r="AE106">
        <f t="shared" si="49"/>
        <v>8</v>
      </c>
    </row>
    <row r="128" spans="2:13" x14ac:dyDescent="0.15">
      <c r="B128" t="s">
        <v>515</v>
      </c>
      <c r="C128">
        <v>0</v>
      </c>
      <c r="D128">
        <f>M63/100</f>
        <v>1E-3</v>
      </c>
      <c r="E128">
        <f t="shared" ref="E128:L128" si="50">N63/100</f>
        <v>2E-3</v>
      </c>
      <c r="F128">
        <f t="shared" si="50"/>
        <v>3.0000000000000001E-3</v>
      </c>
      <c r="G128">
        <f t="shared" si="50"/>
        <v>4.0000000000000001E-3</v>
      </c>
      <c r="H128">
        <f t="shared" si="50"/>
        <v>5.0000000000000001E-3</v>
      </c>
      <c r="I128">
        <f t="shared" si="50"/>
        <v>6.0000000000000001E-3</v>
      </c>
      <c r="J128">
        <f t="shared" si="50"/>
        <v>6.9999999999999993E-3</v>
      </c>
      <c r="K128">
        <f t="shared" si="50"/>
        <v>8.0000000000000002E-3</v>
      </c>
      <c r="L128">
        <f t="shared" si="50"/>
        <v>9.0000000000000011E-3</v>
      </c>
      <c r="M128">
        <f>V63/100</f>
        <v>0.01</v>
      </c>
    </row>
    <row r="129" spans="2:13" x14ac:dyDescent="0.15">
      <c r="B129" t="s">
        <v>515</v>
      </c>
      <c r="C129">
        <v>0</v>
      </c>
      <c r="D129">
        <f>M104</f>
        <v>1.6</v>
      </c>
      <c r="E129">
        <f t="shared" ref="E129:M129" si="51">N104</f>
        <v>2.56</v>
      </c>
      <c r="F129">
        <f t="shared" si="51"/>
        <v>3.76</v>
      </c>
      <c r="G129">
        <f t="shared" si="51"/>
        <v>4.88</v>
      </c>
      <c r="H129">
        <f t="shared" si="51"/>
        <v>5.52</v>
      </c>
      <c r="I129">
        <f t="shared" si="51"/>
        <v>6.48</v>
      </c>
      <c r="J129">
        <f t="shared" si="51"/>
        <v>6.8</v>
      </c>
      <c r="K129">
        <f t="shared" si="51"/>
        <v>7.28</v>
      </c>
      <c r="L129">
        <f t="shared" si="51"/>
        <v>7.6</v>
      </c>
      <c r="M129">
        <f t="shared" si="51"/>
        <v>7.76</v>
      </c>
    </row>
    <row r="130" spans="2:13" x14ac:dyDescent="0.15">
      <c r="B130" t="s">
        <v>513</v>
      </c>
      <c r="C130">
        <v>0</v>
      </c>
      <c r="D130">
        <f>MIN(8,D128*8*128)</f>
        <v>1.024</v>
      </c>
      <c r="E130">
        <f t="shared" ref="E130:M130" si="52">MIN(8,E128*8*128)</f>
        <v>2.048</v>
      </c>
      <c r="F130">
        <f t="shared" si="52"/>
        <v>3.0720000000000001</v>
      </c>
      <c r="G130">
        <f t="shared" si="52"/>
        <v>4.0960000000000001</v>
      </c>
      <c r="H130">
        <f t="shared" si="52"/>
        <v>5.12</v>
      </c>
      <c r="I130">
        <f t="shared" si="52"/>
        <v>6.1440000000000001</v>
      </c>
      <c r="J130">
        <f t="shared" si="52"/>
        <v>7.1679999999999993</v>
      </c>
      <c r="K130">
        <f t="shared" si="52"/>
        <v>8</v>
      </c>
      <c r="L130">
        <f t="shared" si="52"/>
        <v>8</v>
      </c>
      <c r="M130">
        <f t="shared" si="52"/>
        <v>8</v>
      </c>
    </row>
    <row r="131" spans="2:13" x14ac:dyDescent="0.15">
      <c r="B131" t="s">
        <v>514</v>
      </c>
      <c r="C131">
        <v>0</v>
      </c>
      <c r="D131">
        <f>MIN(8,D128*8*64)</f>
        <v>0.51200000000000001</v>
      </c>
      <c r="E131">
        <f t="shared" ref="E131:M131" si="53">MIN(8,E128*8*64)</f>
        <v>1.024</v>
      </c>
      <c r="F131">
        <f t="shared" si="53"/>
        <v>1.536</v>
      </c>
      <c r="G131">
        <f t="shared" si="53"/>
        <v>2.048</v>
      </c>
      <c r="H131">
        <f t="shared" si="53"/>
        <v>2.56</v>
      </c>
      <c r="I131">
        <f t="shared" si="53"/>
        <v>3.0720000000000001</v>
      </c>
      <c r="J131">
        <f t="shared" si="53"/>
        <v>3.5839999999999996</v>
      </c>
      <c r="K131">
        <f t="shared" si="53"/>
        <v>4.0960000000000001</v>
      </c>
      <c r="L131">
        <f t="shared" si="53"/>
        <v>4.6080000000000005</v>
      </c>
      <c r="M131">
        <f t="shared" si="53"/>
        <v>5.12</v>
      </c>
    </row>
    <row r="154" spans="4:40" x14ac:dyDescent="0.15">
      <c r="D154">
        <f>D103</f>
        <v>1E-4</v>
      </c>
      <c r="E154">
        <f t="shared" ref="E154:AE154" si="54">E103</f>
        <v>2.0000000000000001E-4</v>
      </c>
      <c r="F154">
        <f t="shared" si="54"/>
        <v>2.9999999999999997E-4</v>
      </c>
      <c r="G154">
        <f t="shared" si="54"/>
        <v>4.0000000000000002E-4</v>
      </c>
      <c r="H154">
        <f t="shared" si="54"/>
        <v>5.0000000000000001E-4</v>
      </c>
      <c r="I154">
        <f t="shared" si="54"/>
        <v>5.9999999999999995E-4</v>
      </c>
      <c r="J154">
        <f t="shared" si="54"/>
        <v>7.000000000000001E-4</v>
      </c>
      <c r="K154">
        <f t="shared" si="54"/>
        <v>8.0000000000000004E-4</v>
      </c>
      <c r="L154">
        <f t="shared" si="54"/>
        <v>8.9999999999999998E-4</v>
      </c>
      <c r="M154">
        <f t="shared" si="54"/>
        <v>1E-3</v>
      </c>
      <c r="N154">
        <f t="shared" si="54"/>
        <v>2E-3</v>
      </c>
      <c r="O154">
        <f t="shared" si="54"/>
        <v>3.0000000000000001E-3</v>
      </c>
      <c r="P154">
        <f t="shared" si="54"/>
        <v>4.0000000000000001E-3</v>
      </c>
      <c r="Q154">
        <f t="shared" si="54"/>
        <v>5.0000000000000001E-3</v>
      </c>
      <c r="R154">
        <f t="shared" si="54"/>
        <v>6.0000000000000001E-3</v>
      </c>
      <c r="S154">
        <f t="shared" si="54"/>
        <v>6.9999999999999993E-3</v>
      </c>
      <c r="T154">
        <f t="shared" si="54"/>
        <v>8.0000000000000002E-3</v>
      </c>
      <c r="U154">
        <f t="shared" si="54"/>
        <v>9.0000000000000011E-3</v>
      </c>
      <c r="V154">
        <f t="shared" si="54"/>
        <v>0.01</v>
      </c>
      <c r="W154">
        <f t="shared" si="54"/>
        <v>0.02</v>
      </c>
      <c r="X154">
        <f t="shared" si="54"/>
        <v>0.03</v>
      </c>
      <c r="Y154">
        <f t="shared" si="54"/>
        <v>0.04</v>
      </c>
      <c r="Z154">
        <f t="shared" si="54"/>
        <v>0.05</v>
      </c>
      <c r="AA154">
        <f t="shared" si="54"/>
        <v>0.06</v>
      </c>
      <c r="AB154">
        <f t="shared" si="54"/>
        <v>7.0000000000000007E-2</v>
      </c>
      <c r="AC154">
        <f t="shared" si="54"/>
        <v>0.08</v>
      </c>
      <c r="AD154">
        <f t="shared" si="54"/>
        <v>0.09</v>
      </c>
      <c r="AE154">
        <f t="shared" si="54"/>
        <v>0.1</v>
      </c>
      <c r="AF154">
        <v>0.2</v>
      </c>
      <c r="AG154">
        <v>0.3</v>
      </c>
      <c r="AH154">
        <v>0.4</v>
      </c>
      <c r="AI154">
        <v>0.5</v>
      </c>
      <c r="AJ154">
        <v>0.6</v>
      </c>
      <c r="AK154">
        <v>0.7</v>
      </c>
      <c r="AL154">
        <v>0.8</v>
      </c>
      <c r="AM154">
        <v>0.9</v>
      </c>
      <c r="AN154">
        <v>1</v>
      </c>
    </row>
    <row r="155" spans="4:40" x14ac:dyDescent="0.15">
      <c r="D155">
        <f>ROUND(D104/D103,2)</f>
        <v>1600</v>
      </c>
      <c r="E155">
        <f t="shared" ref="E155:AN155" si="55">ROUND(E104/E103,2)</f>
        <v>1600</v>
      </c>
      <c r="F155">
        <f t="shared" si="55"/>
        <v>1333.33</v>
      </c>
      <c r="G155">
        <f t="shared" si="55"/>
        <v>1400</v>
      </c>
      <c r="H155">
        <f t="shared" si="55"/>
        <v>1280</v>
      </c>
      <c r="I155">
        <f t="shared" si="55"/>
        <v>1333.33</v>
      </c>
      <c r="J155">
        <f t="shared" si="55"/>
        <v>1371.43</v>
      </c>
      <c r="K155">
        <f t="shared" si="55"/>
        <v>1300</v>
      </c>
      <c r="L155">
        <f t="shared" si="55"/>
        <v>1511.11</v>
      </c>
      <c r="M155">
        <f t="shared" si="55"/>
        <v>1600</v>
      </c>
      <c r="N155">
        <f t="shared" si="55"/>
        <v>1280</v>
      </c>
      <c r="O155">
        <f t="shared" si="55"/>
        <v>1253.33</v>
      </c>
      <c r="P155">
        <f t="shared" si="55"/>
        <v>1220</v>
      </c>
      <c r="Q155">
        <f t="shared" si="55"/>
        <v>1104</v>
      </c>
      <c r="R155">
        <f t="shared" si="55"/>
        <v>1080</v>
      </c>
      <c r="S155">
        <f t="shared" si="55"/>
        <v>971.43</v>
      </c>
      <c r="T155">
        <f t="shared" si="55"/>
        <v>910</v>
      </c>
      <c r="U155">
        <f t="shared" si="55"/>
        <v>844.44</v>
      </c>
      <c r="V155">
        <f t="shared" si="55"/>
        <v>776</v>
      </c>
      <c r="W155">
        <f t="shared" si="55"/>
        <v>400</v>
      </c>
      <c r="X155">
        <f t="shared" si="55"/>
        <v>266.67</v>
      </c>
      <c r="Y155">
        <f t="shared" si="55"/>
        <v>200</v>
      </c>
      <c r="Z155">
        <f t="shared" si="55"/>
        <v>160</v>
      </c>
      <c r="AA155">
        <f t="shared" si="55"/>
        <v>133.33000000000001</v>
      </c>
      <c r="AB155">
        <f t="shared" si="55"/>
        <v>114.29</v>
      </c>
      <c r="AC155">
        <f t="shared" si="55"/>
        <v>100</v>
      </c>
      <c r="AD155">
        <f t="shared" si="55"/>
        <v>88.89</v>
      </c>
      <c r="AE155">
        <f t="shared" si="55"/>
        <v>80</v>
      </c>
      <c r="AF155">
        <f t="shared" si="55"/>
        <v>40</v>
      </c>
      <c r="AG155">
        <f t="shared" si="55"/>
        <v>26.67</v>
      </c>
      <c r="AH155">
        <f t="shared" si="55"/>
        <v>20</v>
      </c>
      <c r="AI155">
        <f t="shared" si="55"/>
        <v>16</v>
      </c>
      <c r="AJ155">
        <f t="shared" si="55"/>
        <v>13.33</v>
      </c>
      <c r="AK155">
        <f t="shared" si="55"/>
        <v>11.43</v>
      </c>
      <c r="AL155">
        <f t="shared" si="55"/>
        <v>10</v>
      </c>
      <c r="AM155">
        <f t="shared" si="55"/>
        <v>8.89</v>
      </c>
      <c r="AN155">
        <f t="shared" si="55"/>
        <v>8</v>
      </c>
    </row>
    <row r="189" spans="4:24" x14ac:dyDescent="0.15">
      <c r="D189">
        <f>D103</f>
        <v>1E-4</v>
      </c>
      <c r="E189">
        <f t="shared" ref="E189:L189" si="56">E103</f>
        <v>2.0000000000000001E-4</v>
      </c>
      <c r="F189">
        <f t="shared" si="56"/>
        <v>2.9999999999999997E-4</v>
      </c>
      <c r="G189">
        <f t="shared" si="56"/>
        <v>4.0000000000000002E-4</v>
      </c>
      <c r="H189">
        <f t="shared" si="56"/>
        <v>5.0000000000000001E-4</v>
      </c>
      <c r="I189">
        <f t="shared" si="56"/>
        <v>5.9999999999999995E-4</v>
      </c>
      <c r="J189">
        <f t="shared" si="56"/>
        <v>7.000000000000001E-4</v>
      </c>
      <c r="K189">
        <f t="shared" si="56"/>
        <v>8.0000000000000004E-4</v>
      </c>
      <c r="L189">
        <f t="shared" si="56"/>
        <v>8.9999999999999998E-4</v>
      </c>
      <c r="M189">
        <f t="shared" ref="M189:X189" si="57">M103</f>
        <v>1E-3</v>
      </c>
      <c r="N189">
        <f t="shared" si="57"/>
        <v>2E-3</v>
      </c>
      <c r="O189">
        <f t="shared" si="57"/>
        <v>3.0000000000000001E-3</v>
      </c>
      <c r="P189">
        <f t="shared" si="57"/>
        <v>4.0000000000000001E-3</v>
      </c>
      <c r="Q189">
        <f t="shared" si="57"/>
        <v>5.0000000000000001E-3</v>
      </c>
      <c r="R189">
        <f t="shared" si="57"/>
        <v>6.0000000000000001E-3</v>
      </c>
      <c r="S189">
        <f t="shared" si="57"/>
        <v>6.9999999999999993E-3</v>
      </c>
      <c r="T189">
        <f t="shared" si="57"/>
        <v>8.0000000000000002E-3</v>
      </c>
      <c r="U189">
        <f t="shared" si="57"/>
        <v>9.0000000000000011E-3</v>
      </c>
      <c r="V189">
        <f t="shared" si="57"/>
        <v>0.01</v>
      </c>
      <c r="W189">
        <f t="shared" si="57"/>
        <v>0.02</v>
      </c>
      <c r="X189">
        <f t="shared" si="57"/>
        <v>0.03</v>
      </c>
    </row>
    <row r="190" spans="4:24" x14ac:dyDescent="0.15">
      <c r="D190">
        <f t="shared" ref="D190:J190" si="58">ROUND(E190/E189*D189,3)</f>
        <v>5.6000000000000001E-2</v>
      </c>
      <c r="E190">
        <f t="shared" si="58"/>
        <v>0.111</v>
      </c>
      <c r="F190">
        <f t="shared" si="58"/>
        <v>0.16700000000000001</v>
      </c>
      <c r="G190">
        <f t="shared" si="58"/>
        <v>0.222</v>
      </c>
      <c r="H190">
        <f t="shared" si="58"/>
        <v>0.27800000000000002</v>
      </c>
      <c r="I190">
        <f t="shared" si="58"/>
        <v>0.33300000000000002</v>
      </c>
      <c r="J190">
        <f t="shared" si="58"/>
        <v>0.38900000000000001</v>
      </c>
      <c r="K190">
        <f>ROUND(L190/L189*K189,3)</f>
        <v>0.44400000000000001</v>
      </c>
      <c r="L190">
        <v>0.5</v>
      </c>
      <c r="M190">
        <v>0.53</v>
      </c>
      <c r="N190">
        <v>1.2</v>
      </c>
      <c r="O190">
        <v>4.5999999999999996</v>
      </c>
      <c r="P190">
        <v>5.48</v>
      </c>
      <c r="Q190">
        <v>6.2</v>
      </c>
      <c r="R190">
        <v>7.28</v>
      </c>
      <c r="S190">
        <v>7.52</v>
      </c>
      <c r="T190">
        <v>7.92</v>
      </c>
      <c r="U190">
        <v>8</v>
      </c>
      <c r="V190">
        <v>8</v>
      </c>
      <c r="W190">
        <v>8</v>
      </c>
      <c r="X190">
        <v>8</v>
      </c>
    </row>
    <row r="192" spans="4:24" x14ac:dyDescent="0.15">
      <c r="D192">
        <f>D104</f>
        <v>0.16</v>
      </c>
      <c r="E192">
        <f t="shared" ref="E192:X192" si="59">E104</f>
        <v>0.32</v>
      </c>
      <c r="F192">
        <f t="shared" si="59"/>
        <v>0.4</v>
      </c>
      <c r="G192">
        <f t="shared" si="59"/>
        <v>0.56000000000000005</v>
      </c>
      <c r="H192">
        <f t="shared" si="59"/>
        <v>0.64</v>
      </c>
      <c r="I192">
        <f t="shared" si="59"/>
        <v>0.8</v>
      </c>
      <c r="J192">
        <f t="shared" si="59"/>
        <v>0.96</v>
      </c>
      <c r="K192">
        <f t="shared" si="59"/>
        <v>1.04</v>
      </c>
      <c r="L192">
        <f t="shared" si="59"/>
        <v>1.36</v>
      </c>
      <c r="M192">
        <f t="shared" si="59"/>
        <v>1.6</v>
      </c>
      <c r="N192">
        <f t="shared" si="59"/>
        <v>2.56</v>
      </c>
      <c r="O192">
        <f t="shared" si="59"/>
        <v>3.76</v>
      </c>
      <c r="P192">
        <f t="shared" si="59"/>
        <v>4.88</v>
      </c>
      <c r="Q192">
        <f t="shared" si="59"/>
        <v>5.52</v>
      </c>
      <c r="R192">
        <f t="shared" si="59"/>
        <v>6.48</v>
      </c>
      <c r="S192">
        <f t="shared" si="59"/>
        <v>6.8</v>
      </c>
      <c r="T192">
        <f t="shared" si="59"/>
        <v>7.28</v>
      </c>
      <c r="U192">
        <f t="shared" si="59"/>
        <v>7.6</v>
      </c>
      <c r="V192">
        <f t="shared" si="59"/>
        <v>7.76</v>
      </c>
      <c r="W192">
        <f t="shared" si="59"/>
        <v>8</v>
      </c>
      <c r="X192">
        <f t="shared" si="59"/>
        <v>8</v>
      </c>
    </row>
  </sheetData>
  <phoneticPr fontId="1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E135"/>
  <sheetViews>
    <sheetView topLeftCell="J105" zoomScale="70" zoomScaleNormal="70" workbookViewId="0">
      <selection activeCell="V121" sqref="V121"/>
    </sheetView>
  </sheetViews>
  <sheetFormatPr defaultColWidth="8.875" defaultRowHeight="13.5" x14ac:dyDescent="0.15"/>
  <cols>
    <col min="1" max="1" width="21.5" customWidth="1"/>
    <col min="2" max="2" width="21.375" customWidth="1"/>
    <col min="4" max="4" width="20.5" customWidth="1"/>
  </cols>
  <sheetData>
    <row r="2" spans="2:18" x14ac:dyDescent="0.15">
      <c r="B2" t="s">
        <v>369</v>
      </c>
      <c r="C2" t="s">
        <v>371</v>
      </c>
      <c r="D2" t="s">
        <v>372</v>
      </c>
      <c r="E2" t="s">
        <v>373</v>
      </c>
      <c r="F2" t="s">
        <v>374</v>
      </c>
      <c r="G2" t="s">
        <v>375</v>
      </c>
      <c r="H2" t="s">
        <v>376</v>
      </c>
      <c r="I2" t="s">
        <v>377</v>
      </c>
      <c r="J2" t="s">
        <v>387</v>
      </c>
      <c r="K2" t="s">
        <v>389</v>
      </c>
      <c r="L2" t="s">
        <v>391</v>
      </c>
      <c r="M2" t="s">
        <v>393</v>
      </c>
      <c r="N2" t="s">
        <v>394</v>
      </c>
      <c r="O2" t="s">
        <v>397</v>
      </c>
      <c r="P2" t="s">
        <v>398</v>
      </c>
      <c r="Q2" t="s">
        <v>400</v>
      </c>
      <c r="R2" t="s">
        <v>403</v>
      </c>
    </row>
    <row r="3" spans="2:18" x14ac:dyDescent="0.15">
      <c r="B3" t="s">
        <v>370</v>
      </c>
      <c r="C3">
        <v>1</v>
      </c>
      <c r="D3">
        <v>1</v>
      </c>
      <c r="G3">
        <v>1</v>
      </c>
      <c r="H3">
        <v>1</v>
      </c>
      <c r="L3">
        <v>1</v>
      </c>
      <c r="M3">
        <v>1</v>
      </c>
      <c r="N3">
        <v>1</v>
      </c>
      <c r="R3">
        <v>1</v>
      </c>
    </row>
    <row r="4" spans="2:18" x14ac:dyDescent="0.15">
      <c r="B4" t="s">
        <v>378</v>
      </c>
      <c r="D4">
        <v>1</v>
      </c>
    </row>
    <row r="5" spans="2:18" x14ac:dyDescent="0.15">
      <c r="B5" t="s">
        <v>379</v>
      </c>
      <c r="D5">
        <v>1</v>
      </c>
      <c r="F5">
        <v>1</v>
      </c>
      <c r="I5">
        <v>1</v>
      </c>
      <c r="K5">
        <v>1</v>
      </c>
    </row>
    <row r="6" spans="2:18" x14ac:dyDescent="0.15">
      <c r="B6" t="s">
        <v>380</v>
      </c>
      <c r="E6">
        <v>1</v>
      </c>
      <c r="L6">
        <v>1</v>
      </c>
    </row>
    <row r="7" spans="2:18" x14ac:dyDescent="0.15">
      <c r="B7" t="s">
        <v>381</v>
      </c>
      <c r="E7">
        <v>1</v>
      </c>
      <c r="L7">
        <v>1</v>
      </c>
    </row>
    <row r="8" spans="2:18" x14ac:dyDescent="0.15">
      <c r="B8" t="s">
        <v>382</v>
      </c>
      <c r="F8">
        <v>1</v>
      </c>
      <c r="I8">
        <v>1</v>
      </c>
    </row>
    <row r="9" spans="2:18" x14ac:dyDescent="0.15">
      <c r="B9" t="s">
        <v>383</v>
      </c>
      <c r="G9">
        <v>1</v>
      </c>
      <c r="O9">
        <v>1</v>
      </c>
      <c r="P9">
        <v>1</v>
      </c>
      <c r="Q9">
        <v>1</v>
      </c>
    </row>
    <row r="10" spans="2:18" x14ac:dyDescent="0.15">
      <c r="B10" t="s">
        <v>370</v>
      </c>
      <c r="G10">
        <v>1</v>
      </c>
    </row>
    <row r="11" spans="2:18" x14ac:dyDescent="0.15">
      <c r="B11" t="s">
        <v>384</v>
      </c>
      <c r="H11">
        <v>1</v>
      </c>
    </row>
    <row r="12" spans="2:18" x14ac:dyDescent="0.15">
      <c r="B12" t="s">
        <v>385</v>
      </c>
      <c r="H12">
        <v>1</v>
      </c>
    </row>
    <row r="13" spans="2:18" x14ac:dyDescent="0.15">
      <c r="B13" t="s">
        <v>386</v>
      </c>
      <c r="I13">
        <v>1</v>
      </c>
    </row>
    <row r="14" spans="2:18" x14ac:dyDescent="0.15">
      <c r="B14" t="s">
        <v>388</v>
      </c>
      <c r="J14">
        <v>1</v>
      </c>
    </row>
    <row r="15" spans="2:18" x14ac:dyDescent="0.15">
      <c r="B15" t="s">
        <v>390</v>
      </c>
      <c r="K15">
        <v>1</v>
      </c>
    </row>
    <row r="16" spans="2:18" x14ac:dyDescent="0.15">
      <c r="B16" t="s">
        <v>392</v>
      </c>
      <c r="L16">
        <v>1</v>
      </c>
      <c r="Q16">
        <v>1</v>
      </c>
    </row>
    <row r="17" spans="1:17" x14ac:dyDescent="0.15">
      <c r="B17" t="s">
        <v>395</v>
      </c>
      <c r="O17">
        <v>1</v>
      </c>
      <c r="Q17">
        <v>1</v>
      </c>
    </row>
    <row r="18" spans="1:17" x14ac:dyDescent="0.15">
      <c r="B18" t="s">
        <v>396</v>
      </c>
      <c r="O18">
        <v>1</v>
      </c>
      <c r="Q18">
        <v>1</v>
      </c>
    </row>
    <row r="19" spans="1:17" x14ac:dyDescent="0.15">
      <c r="B19" t="s">
        <v>399</v>
      </c>
      <c r="P19">
        <v>1</v>
      </c>
    </row>
    <row r="20" spans="1:17" x14ac:dyDescent="0.15">
      <c r="B20" t="s">
        <v>401</v>
      </c>
      <c r="Q20">
        <v>1</v>
      </c>
    </row>
    <row r="21" spans="1:17" x14ac:dyDescent="0.15">
      <c r="B21" t="s">
        <v>402</v>
      </c>
      <c r="Q21">
        <v>1</v>
      </c>
    </row>
    <row r="24" spans="1:17" x14ac:dyDescent="0.15">
      <c r="A24" t="s">
        <v>404</v>
      </c>
    </row>
    <row r="25" spans="1:17" x14ac:dyDescent="0.15">
      <c r="B25" t="s">
        <v>369</v>
      </c>
      <c r="C25" t="s">
        <v>371</v>
      </c>
      <c r="D25" t="s">
        <v>372</v>
      </c>
      <c r="E25" s="3" t="s">
        <v>373</v>
      </c>
      <c r="F25" t="s">
        <v>374</v>
      </c>
      <c r="G25" t="s">
        <v>375</v>
      </c>
      <c r="H25" s="3" t="s">
        <v>376</v>
      </c>
      <c r="I25" t="s">
        <v>377</v>
      </c>
      <c r="J25" t="s">
        <v>387</v>
      </c>
      <c r="K25" t="s">
        <v>389</v>
      </c>
      <c r="L25" s="3" t="s">
        <v>391</v>
      </c>
      <c r="M25" s="3" t="s">
        <v>397</v>
      </c>
      <c r="N25" t="s">
        <v>398</v>
      </c>
      <c r="O25" s="3" t="s">
        <v>400</v>
      </c>
    </row>
    <row r="26" spans="1:17" x14ac:dyDescent="0.15">
      <c r="B26" t="s">
        <v>370</v>
      </c>
      <c r="C26">
        <v>1</v>
      </c>
      <c r="D26">
        <v>1</v>
      </c>
      <c r="G26">
        <v>1</v>
      </c>
      <c r="H26">
        <v>1</v>
      </c>
      <c r="L26">
        <v>1</v>
      </c>
    </row>
    <row r="27" spans="1:17" x14ac:dyDescent="0.15">
      <c r="B27" s="1" t="s">
        <v>380</v>
      </c>
      <c r="E27" s="4">
        <v>1</v>
      </c>
      <c r="L27" s="4">
        <v>1</v>
      </c>
    </row>
    <row r="28" spans="1:17" x14ac:dyDescent="0.15">
      <c r="B28" s="1" t="s">
        <v>381</v>
      </c>
      <c r="E28" s="4">
        <v>1</v>
      </c>
      <c r="L28" s="4">
        <v>1</v>
      </c>
    </row>
    <row r="29" spans="1:17" x14ac:dyDescent="0.15">
      <c r="B29" t="s">
        <v>383</v>
      </c>
      <c r="G29">
        <v>1</v>
      </c>
      <c r="M29">
        <v>1</v>
      </c>
      <c r="N29">
        <v>1</v>
      </c>
      <c r="O29">
        <v>1</v>
      </c>
    </row>
    <row r="30" spans="1:17" x14ac:dyDescent="0.15">
      <c r="B30" t="s">
        <v>390</v>
      </c>
      <c r="K30">
        <v>1</v>
      </c>
    </row>
    <row r="31" spans="1:17" x14ac:dyDescent="0.15">
      <c r="B31" t="s">
        <v>392</v>
      </c>
      <c r="L31">
        <v>1</v>
      </c>
      <c r="O31">
        <v>1</v>
      </c>
    </row>
    <row r="32" spans="1:17" x14ac:dyDescent="0.15">
      <c r="B32" t="s">
        <v>370</v>
      </c>
      <c r="G32">
        <v>1</v>
      </c>
    </row>
    <row r="33" spans="1:18" x14ac:dyDescent="0.15">
      <c r="B33" t="s">
        <v>399</v>
      </c>
      <c r="N33">
        <v>1</v>
      </c>
    </row>
    <row r="34" spans="1:18" x14ac:dyDescent="0.15">
      <c r="B34" t="s">
        <v>402</v>
      </c>
      <c r="O34">
        <v>1</v>
      </c>
    </row>
    <row r="35" spans="1:18" x14ac:dyDescent="0.15">
      <c r="B35" t="s">
        <v>386</v>
      </c>
      <c r="I35">
        <v>1</v>
      </c>
    </row>
    <row r="36" spans="1:18" x14ac:dyDescent="0.15">
      <c r="B36" t="s">
        <v>388</v>
      </c>
      <c r="J36">
        <v>1</v>
      </c>
    </row>
    <row r="37" spans="1:18" x14ac:dyDescent="0.15">
      <c r="B37" s="1" t="s">
        <v>395</v>
      </c>
      <c r="M37" s="4">
        <v>1</v>
      </c>
      <c r="N37" s="4"/>
      <c r="O37" s="4">
        <v>1</v>
      </c>
    </row>
    <row r="38" spans="1:18" x14ac:dyDescent="0.15">
      <c r="B38" s="1" t="s">
        <v>396</v>
      </c>
      <c r="M38" s="4">
        <v>1</v>
      </c>
      <c r="N38" s="4"/>
      <c r="O38" s="4">
        <v>1</v>
      </c>
    </row>
    <row r="39" spans="1:18" x14ac:dyDescent="0.15">
      <c r="B39" s="2" t="s">
        <v>401</v>
      </c>
      <c r="O39">
        <v>1</v>
      </c>
    </row>
    <row r="40" spans="1:18" x14ac:dyDescent="0.15">
      <c r="B40" t="s">
        <v>382</v>
      </c>
      <c r="F40">
        <v>1</v>
      </c>
      <c r="I40">
        <v>1</v>
      </c>
    </row>
    <row r="41" spans="1:18" x14ac:dyDescent="0.15">
      <c r="B41" t="s">
        <v>378</v>
      </c>
      <c r="D41">
        <v>1</v>
      </c>
    </row>
    <row r="42" spans="1:18" x14ac:dyDescent="0.15">
      <c r="B42" t="s">
        <v>379</v>
      </c>
      <c r="D42">
        <v>1</v>
      </c>
      <c r="E42">
        <v>1</v>
      </c>
      <c r="F42">
        <v>1</v>
      </c>
      <c r="I42">
        <v>1</v>
      </c>
      <c r="K42">
        <v>1</v>
      </c>
    </row>
    <row r="43" spans="1:18" x14ac:dyDescent="0.15">
      <c r="B43" s="1" t="s">
        <v>384</v>
      </c>
      <c r="H43" s="4">
        <v>1</v>
      </c>
    </row>
    <row r="44" spans="1:18" x14ac:dyDescent="0.15">
      <c r="B44" s="1" t="s">
        <v>385</v>
      </c>
      <c r="H44" s="4">
        <v>1</v>
      </c>
    </row>
    <row r="45" spans="1:18" x14ac:dyDescent="0.15">
      <c r="B45" s="1" t="s">
        <v>406</v>
      </c>
      <c r="F45" s="4">
        <v>1</v>
      </c>
    </row>
    <row r="46" spans="1:18" x14ac:dyDescent="0.15">
      <c r="B46" s="1" t="s">
        <v>407</v>
      </c>
      <c r="F46" s="4">
        <v>1</v>
      </c>
    </row>
    <row r="47" spans="1:18" x14ac:dyDescent="0.15">
      <c r="D47" t="s">
        <v>425</v>
      </c>
      <c r="L47" t="s">
        <v>561</v>
      </c>
    </row>
    <row r="48" spans="1:18" x14ac:dyDescent="0.15">
      <c r="A48" t="s">
        <v>405</v>
      </c>
      <c r="E48" t="s">
        <v>371</v>
      </c>
      <c r="F48" t="s">
        <v>389</v>
      </c>
      <c r="G48" t="s">
        <v>393</v>
      </c>
      <c r="H48" t="s">
        <v>394</v>
      </c>
      <c r="I48" t="s">
        <v>397</v>
      </c>
      <c r="J48" t="s">
        <v>400</v>
      </c>
      <c r="M48" t="s">
        <v>371</v>
      </c>
      <c r="N48" t="s">
        <v>389</v>
      </c>
      <c r="O48" t="s">
        <v>393</v>
      </c>
      <c r="P48" t="s">
        <v>394</v>
      </c>
      <c r="Q48" t="s">
        <v>397</v>
      </c>
      <c r="R48" t="s">
        <v>400</v>
      </c>
    </row>
    <row r="49" spans="3:18" x14ac:dyDescent="0.15">
      <c r="D49" t="s">
        <v>458</v>
      </c>
      <c r="E49">
        <v>3.5</v>
      </c>
      <c r="F49">
        <v>2.46</v>
      </c>
      <c r="G49">
        <v>2.8</v>
      </c>
      <c r="H49">
        <v>2.8</v>
      </c>
      <c r="I49">
        <v>3.8</v>
      </c>
      <c r="J49">
        <v>0.5</v>
      </c>
      <c r="M49">
        <v>575744</v>
      </c>
      <c r="N49">
        <v>631331</v>
      </c>
      <c r="O49">
        <v>602481</v>
      </c>
      <c r="P49">
        <v>586920</v>
      </c>
      <c r="Q49">
        <v>426700</v>
      </c>
      <c r="R49">
        <v>3600565</v>
      </c>
    </row>
    <row r="50" spans="3:18" x14ac:dyDescent="0.15">
      <c r="D50" t="s">
        <v>459</v>
      </c>
      <c r="E50">
        <v>3.6</v>
      </c>
      <c r="F50">
        <v>2.64</v>
      </c>
      <c r="G50">
        <v>2.9</v>
      </c>
      <c r="H50">
        <v>3</v>
      </c>
      <c r="I50">
        <v>4.5</v>
      </c>
      <c r="J50">
        <v>0.65</v>
      </c>
      <c r="M50">
        <v>427487</v>
      </c>
      <c r="N50">
        <v>560189</v>
      </c>
      <c r="O50">
        <v>577229</v>
      </c>
      <c r="P50">
        <v>584459</v>
      </c>
      <c r="Q50">
        <v>263735</v>
      </c>
      <c r="R50">
        <v>3100432</v>
      </c>
    </row>
    <row r="51" spans="3:18" x14ac:dyDescent="0.15">
      <c r="D51" t="s">
        <v>559</v>
      </c>
      <c r="E51">
        <v>5.3</v>
      </c>
      <c r="F51">
        <v>3.2</v>
      </c>
      <c r="G51">
        <v>5.6</v>
      </c>
      <c r="H51">
        <v>5.8</v>
      </c>
      <c r="I51">
        <v>5.3</v>
      </c>
      <c r="J51">
        <v>2.4</v>
      </c>
      <c r="M51">
        <v>282951</v>
      </c>
      <c r="N51">
        <v>251134</v>
      </c>
      <c r="O51">
        <v>281545</v>
      </c>
      <c r="P51">
        <v>220898</v>
      </c>
      <c r="Q51">
        <v>372411</v>
      </c>
      <c r="R51">
        <v>401803</v>
      </c>
    </row>
    <row r="53" spans="3:18" x14ac:dyDescent="0.15">
      <c r="C53" t="s">
        <v>538</v>
      </c>
      <c r="E53" t="s">
        <v>372</v>
      </c>
      <c r="F53" t="s">
        <v>374</v>
      </c>
      <c r="G53" t="s">
        <v>535</v>
      </c>
      <c r="H53" t="s">
        <v>376</v>
      </c>
      <c r="I53" t="s">
        <v>377</v>
      </c>
      <c r="J53" t="s">
        <v>391</v>
      </c>
      <c r="M53" t="s">
        <v>372</v>
      </c>
      <c r="N53" t="s">
        <v>374</v>
      </c>
      <c r="O53" t="s">
        <v>535</v>
      </c>
      <c r="P53" t="s">
        <v>376</v>
      </c>
      <c r="Q53" t="s">
        <v>377</v>
      </c>
      <c r="R53" t="s">
        <v>391</v>
      </c>
    </row>
    <row r="54" spans="3:18" x14ac:dyDescent="0.15">
      <c r="D54" t="s">
        <v>458</v>
      </c>
      <c r="E54">
        <v>2.37</v>
      </c>
      <c r="F54">
        <v>2.5</v>
      </c>
      <c r="G54">
        <v>1.4</v>
      </c>
      <c r="H54">
        <v>1.26</v>
      </c>
      <c r="I54">
        <v>1.98</v>
      </c>
      <c r="J54">
        <v>0.9</v>
      </c>
      <c r="L54" t="s">
        <v>458</v>
      </c>
      <c r="M54">
        <f>ROUND(M63/60490115,3)</f>
        <v>1.2999999999999999E-2</v>
      </c>
      <c r="N54">
        <f t="shared" ref="N54:R54" si="0">ROUND(N63/60490115,3)</f>
        <v>0.01</v>
      </c>
      <c r="O54">
        <f t="shared" si="0"/>
        <v>1.4E-2</v>
      </c>
      <c r="P54">
        <f t="shared" si="0"/>
        <v>2.5999999999999999E-2</v>
      </c>
      <c r="Q54">
        <f t="shared" si="0"/>
        <v>1.2E-2</v>
      </c>
      <c r="R54">
        <f t="shared" si="0"/>
        <v>2.5999999999999999E-2</v>
      </c>
    </row>
    <row r="55" spans="3:18" x14ac:dyDescent="0.15">
      <c r="D55" t="s">
        <v>459</v>
      </c>
      <c r="E55">
        <v>2.8</v>
      </c>
      <c r="F55">
        <v>2.97</v>
      </c>
      <c r="G55">
        <v>1.52</v>
      </c>
      <c r="H55">
        <v>1.62</v>
      </c>
      <c r="I55">
        <v>3.2</v>
      </c>
      <c r="J55">
        <v>1.07</v>
      </c>
      <c r="L55" t="s">
        <v>459</v>
      </c>
      <c r="M55">
        <f t="shared" ref="M55:R55" si="1">ROUND(M64/60490115,3)</f>
        <v>0.01</v>
      </c>
      <c r="N55">
        <f t="shared" si="1"/>
        <v>0.01</v>
      </c>
      <c r="O55">
        <f t="shared" si="1"/>
        <v>1.2999999999999999E-2</v>
      </c>
      <c r="P55">
        <f t="shared" si="1"/>
        <v>2.1000000000000001E-2</v>
      </c>
      <c r="Q55">
        <f t="shared" si="1"/>
        <v>8.9999999999999993E-3</v>
      </c>
      <c r="R55">
        <f t="shared" si="1"/>
        <v>0.02</v>
      </c>
    </row>
    <row r="56" spans="3:18" x14ac:dyDescent="0.15">
      <c r="D56" t="s">
        <v>559</v>
      </c>
      <c r="E56">
        <v>3.9</v>
      </c>
      <c r="F56">
        <v>5.4</v>
      </c>
      <c r="G56">
        <v>2.2400000000000002</v>
      </c>
      <c r="H56">
        <v>5</v>
      </c>
      <c r="I56">
        <v>5.0999999999999996</v>
      </c>
      <c r="J56">
        <v>1.68</v>
      </c>
      <c r="L56" t="s">
        <v>559</v>
      </c>
      <c r="M56">
        <f>ROUND(M65/60490115,3)</f>
        <v>5.0000000000000001E-3</v>
      </c>
      <c r="N56">
        <f t="shared" ref="N56:R56" si="2">ROUND(N65/60490115,3)</f>
        <v>4.0000000000000001E-3</v>
      </c>
      <c r="O56">
        <f t="shared" si="2"/>
        <v>4.0000000000000001E-3</v>
      </c>
      <c r="P56">
        <f t="shared" si="2"/>
        <v>5.0000000000000001E-3</v>
      </c>
      <c r="Q56">
        <f t="shared" si="2"/>
        <v>5.0000000000000001E-3</v>
      </c>
      <c r="R56">
        <f t="shared" si="2"/>
        <v>8.9999999999999993E-3</v>
      </c>
    </row>
    <row r="58" spans="3:18" x14ac:dyDescent="0.15">
      <c r="D58" t="s">
        <v>537</v>
      </c>
      <c r="E58">
        <f>ROUND((E55-E54)/E54,2)</f>
        <v>0.18</v>
      </c>
      <c r="F58">
        <f t="shared" ref="E58:J59" si="3">ROUND((F55-F54)/F54,2)</f>
        <v>0.19</v>
      </c>
      <c r="G58">
        <f t="shared" si="3"/>
        <v>0.09</v>
      </c>
      <c r="H58">
        <f t="shared" si="3"/>
        <v>0.28999999999999998</v>
      </c>
      <c r="I58">
        <f t="shared" si="3"/>
        <v>0.62</v>
      </c>
      <c r="J58">
        <f t="shared" si="3"/>
        <v>0.19</v>
      </c>
    </row>
    <row r="59" spans="3:18" x14ac:dyDescent="0.15">
      <c r="D59" t="s">
        <v>536</v>
      </c>
      <c r="E59">
        <f t="shared" si="3"/>
        <v>0.39</v>
      </c>
      <c r="F59">
        <f t="shared" si="3"/>
        <v>0.82</v>
      </c>
      <c r="G59">
        <f t="shared" si="3"/>
        <v>0.47</v>
      </c>
      <c r="H59">
        <f t="shared" si="3"/>
        <v>2.09</v>
      </c>
      <c r="I59">
        <f t="shared" si="3"/>
        <v>0.59</v>
      </c>
      <c r="J59">
        <f>ROUND((J56-J55)/J55,2)</f>
        <v>0.56999999999999995</v>
      </c>
    </row>
    <row r="63" spans="3:18" x14ac:dyDescent="0.15">
      <c r="M63">
        <v>771775</v>
      </c>
      <c r="N63">
        <v>575945</v>
      </c>
      <c r="O63">
        <v>876153</v>
      </c>
      <c r="P63">
        <v>1587673</v>
      </c>
      <c r="Q63">
        <v>731223</v>
      </c>
      <c r="R63">
        <v>1577789</v>
      </c>
    </row>
    <row r="64" spans="3:18" x14ac:dyDescent="0.15">
      <c r="M64">
        <v>591799</v>
      </c>
      <c r="N64">
        <v>607287</v>
      </c>
      <c r="O64">
        <v>782621</v>
      </c>
      <c r="P64">
        <v>1292165</v>
      </c>
      <c r="Q64">
        <v>551683</v>
      </c>
      <c r="R64">
        <v>1203075</v>
      </c>
    </row>
    <row r="65" spans="13:20" x14ac:dyDescent="0.15">
      <c r="M65">
        <v>327075</v>
      </c>
      <c r="N65">
        <v>253716</v>
      </c>
      <c r="O65">
        <v>222968</v>
      </c>
      <c r="P65">
        <v>325993</v>
      </c>
      <c r="Q65">
        <v>281499</v>
      </c>
      <c r="R65">
        <v>559147</v>
      </c>
      <c r="T65">
        <v>278076</v>
      </c>
    </row>
    <row r="85" spans="4:10" x14ac:dyDescent="0.15">
      <c r="E85" t="s">
        <v>372</v>
      </c>
      <c r="F85" t="s">
        <v>374</v>
      </c>
      <c r="G85" t="s">
        <v>535</v>
      </c>
      <c r="H85" t="s">
        <v>376</v>
      </c>
      <c r="I85" t="s">
        <v>377</v>
      </c>
      <c r="J85" t="s">
        <v>391</v>
      </c>
    </row>
    <row r="86" spans="4:10" x14ac:dyDescent="0.15">
      <c r="D86" t="s">
        <v>557</v>
      </c>
      <c r="E86">
        <v>1</v>
      </c>
      <c r="F86">
        <v>1</v>
      </c>
      <c r="G86">
        <v>1</v>
      </c>
      <c r="H86">
        <v>1</v>
      </c>
      <c r="I86">
        <v>1</v>
      </c>
      <c r="J86">
        <v>1</v>
      </c>
    </row>
    <row r="87" spans="4:10" x14ac:dyDescent="0.15">
      <c r="D87" t="s">
        <v>558</v>
      </c>
      <c r="E87">
        <f>E55/E54</f>
        <v>1.1814345991561179</v>
      </c>
      <c r="F87">
        <f t="shared" ref="F87:J87" si="4">F55/F54</f>
        <v>1.1880000000000002</v>
      </c>
      <c r="G87">
        <f t="shared" si="4"/>
        <v>1.0857142857142859</v>
      </c>
      <c r="H87">
        <f t="shared" si="4"/>
        <v>1.2857142857142858</v>
      </c>
      <c r="I87">
        <f t="shared" si="4"/>
        <v>1.6161616161616164</v>
      </c>
      <c r="J87">
        <f t="shared" si="4"/>
        <v>1.1888888888888889</v>
      </c>
    </row>
    <row r="110" spans="4:17" x14ac:dyDescent="0.15">
      <c r="D110" t="s">
        <v>425</v>
      </c>
      <c r="F110" t="s">
        <v>371</v>
      </c>
      <c r="G110" t="s">
        <v>372</v>
      </c>
      <c r="H110" t="s">
        <v>374</v>
      </c>
      <c r="I110" t="s">
        <v>535</v>
      </c>
      <c r="J110" t="s">
        <v>376</v>
      </c>
      <c r="K110" t="s">
        <v>377</v>
      </c>
      <c r="L110" t="s">
        <v>389</v>
      </c>
      <c r="M110" t="s">
        <v>391</v>
      </c>
      <c r="N110" t="s">
        <v>393</v>
      </c>
      <c r="O110" t="s">
        <v>394</v>
      </c>
      <c r="P110" t="s">
        <v>397</v>
      </c>
      <c r="Q110" t="s">
        <v>400</v>
      </c>
    </row>
    <row r="111" spans="4:17" x14ac:dyDescent="0.15">
      <c r="E111" t="s">
        <v>458</v>
      </c>
      <c r="F111">
        <v>3.5</v>
      </c>
      <c r="G111">
        <v>2.37</v>
      </c>
      <c r="H111">
        <v>2.5</v>
      </c>
      <c r="I111">
        <v>1.4</v>
      </c>
      <c r="J111">
        <v>1.26</v>
      </c>
      <c r="K111">
        <v>1.98</v>
      </c>
      <c r="L111">
        <v>2.46</v>
      </c>
      <c r="M111">
        <v>0.9</v>
      </c>
      <c r="N111">
        <v>2.8</v>
      </c>
      <c r="O111">
        <v>2.8</v>
      </c>
      <c r="P111">
        <v>3.8</v>
      </c>
      <c r="Q111">
        <v>0.5</v>
      </c>
    </row>
    <row r="112" spans="4:17" x14ac:dyDescent="0.15">
      <c r="E112" t="s">
        <v>459</v>
      </c>
      <c r="F112">
        <v>3.6</v>
      </c>
      <c r="G112">
        <v>2.8</v>
      </c>
      <c r="H112">
        <v>2.97</v>
      </c>
      <c r="I112">
        <v>1.52</v>
      </c>
      <c r="J112">
        <v>1.62</v>
      </c>
      <c r="K112">
        <v>3.2</v>
      </c>
      <c r="L112">
        <v>2.64</v>
      </c>
      <c r="M112">
        <v>1.07</v>
      </c>
      <c r="N112">
        <v>2.9</v>
      </c>
      <c r="O112">
        <v>3</v>
      </c>
      <c r="P112">
        <v>4.5</v>
      </c>
      <c r="Q112">
        <v>0.65</v>
      </c>
    </row>
    <row r="113" spans="5:17" x14ac:dyDescent="0.15">
      <c r="E113" t="s">
        <v>559</v>
      </c>
      <c r="F113">
        <v>5.3</v>
      </c>
      <c r="G113">
        <v>3.9</v>
      </c>
      <c r="H113">
        <v>5.4</v>
      </c>
      <c r="I113">
        <v>2.2400000000000002</v>
      </c>
      <c r="J113">
        <v>5</v>
      </c>
      <c r="K113">
        <v>5.0999999999999996</v>
      </c>
      <c r="L113">
        <v>3.2</v>
      </c>
      <c r="M113">
        <v>1.68</v>
      </c>
      <c r="N113">
        <v>5.6</v>
      </c>
      <c r="O113">
        <v>5.8</v>
      </c>
      <c r="P113">
        <v>5.3</v>
      </c>
      <c r="Q113">
        <v>2.4</v>
      </c>
    </row>
    <row r="132" spans="4:31" x14ac:dyDescent="0.15">
      <c r="D132" t="s">
        <v>562</v>
      </c>
      <c r="F132" t="s">
        <v>371</v>
      </c>
      <c r="G132" t="s">
        <v>372</v>
      </c>
      <c r="H132" t="s">
        <v>374</v>
      </c>
      <c r="I132" t="s">
        <v>535</v>
      </c>
      <c r="J132" t="s">
        <v>376</v>
      </c>
      <c r="K132" t="s">
        <v>377</v>
      </c>
      <c r="L132" t="s">
        <v>389</v>
      </c>
      <c r="M132" t="s">
        <v>391</v>
      </c>
      <c r="N132" t="s">
        <v>393</v>
      </c>
      <c r="O132" t="s">
        <v>394</v>
      </c>
      <c r="P132" t="s">
        <v>397</v>
      </c>
      <c r="Q132" t="s">
        <v>400</v>
      </c>
      <c r="T132" t="s">
        <v>371</v>
      </c>
      <c r="U132" t="s">
        <v>372</v>
      </c>
      <c r="V132" t="s">
        <v>374</v>
      </c>
      <c r="W132" t="s">
        <v>535</v>
      </c>
      <c r="X132" t="s">
        <v>376</v>
      </c>
      <c r="Y132" t="s">
        <v>377</v>
      </c>
      <c r="Z132" t="s">
        <v>389</v>
      </c>
      <c r="AA132" t="s">
        <v>391</v>
      </c>
      <c r="AB132" t="s">
        <v>393</v>
      </c>
      <c r="AC132" t="s">
        <v>394</v>
      </c>
      <c r="AD132" t="s">
        <v>397</v>
      </c>
      <c r="AE132" t="s">
        <v>400</v>
      </c>
    </row>
    <row r="133" spans="4:31" x14ac:dyDescent="0.15">
      <c r="E133" t="s">
        <v>458</v>
      </c>
      <c r="F133">
        <f>ROUND(T133/60490115,3)</f>
        <v>0.01</v>
      </c>
      <c r="G133">
        <f t="shared" ref="G133:Q135" si="5">ROUND(U133/60490115,3)</f>
        <v>1.2999999999999999E-2</v>
      </c>
      <c r="H133">
        <f t="shared" si="5"/>
        <v>0.01</v>
      </c>
      <c r="I133">
        <f t="shared" si="5"/>
        <v>1.4E-2</v>
      </c>
      <c r="J133">
        <f t="shared" si="5"/>
        <v>2.5999999999999999E-2</v>
      </c>
      <c r="K133">
        <f t="shared" si="5"/>
        <v>1.2E-2</v>
      </c>
      <c r="L133">
        <f t="shared" si="5"/>
        <v>0.01</v>
      </c>
      <c r="M133">
        <f t="shared" si="5"/>
        <v>2.5999999999999999E-2</v>
      </c>
      <c r="N133">
        <f t="shared" si="5"/>
        <v>0.01</v>
      </c>
      <c r="O133">
        <f t="shared" si="5"/>
        <v>0.01</v>
      </c>
      <c r="P133">
        <f t="shared" si="5"/>
        <v>7.0000000000000001E-3</v>
      </c>
      <c r="Q133">
        <f t="shared" si="5"/>
        <v>0.06</v>
      </c>
      <c r="T133">
        <v>575744</v>
      </c>
      <c r="U133">
        <v>771775</v>
      </c>
      <c r="V133">
        <v>575945</v>
      </c>
      <c r="W133">
        <v>876153</v>
      </c>
      <c r="X133">
        <v>1587673</v>
      </c>
      <c r="Y133">
        <v>731223</v>
      </c>
      <c r="Z133">
        <v>631331</v>
      </c>
      <c r="AA133">
        <v>1577789</v>
      </c>
      <c r="AB133">
        <v>602481</v>
      </c>
      <c r="AC133">
        <v>586920</v>
      </c>
      <c r="AD133">
        <v>426700</v>
      </c>
      <c r="AE133">
        <v>3600565</v>
      </c>
    </row>
    <row r="134" spans="4:31" x14ac:dyDescent="0.15">
      <c r="E134" t="s">
        <v>459</v>
      </c>
      <c r="F134">
        <f t="shared" ref="F134:F135" si="6">ROUND(T134/60490115,3)</f>
        <v>7.0000000000000001E-3</v>
      </c>
      <c r="G134">
        <f t="shared" si="5"/>
        <v>0.01</v>
      </c>
      <c r="H134">
        <f t="shared" si="5"/>
        <v>0.01</v>
      </c>
      <c r="I134">
        <f t="shared" si="5"/>
        <v>1.2999999999999999E-2</v>
      </c>
      <c r="J134">
        <f t="shared" si="5"/>
        <v>2.1000000000000001E-2</v>
      </c>
      <c r="K134">
        <f t="shared" si="5"/>
        <v>8.9999999999999993E-3</v>
      </c>
      <c r="L134">
        <f t="shared" si="5"/>
        <v>8.9999999999999993E-3</v>
      </c>
      <c r="M134">
        <f t="shared" si="5"/>
        <v>0.02</v>
      </c>
      <c r="N134">
        <f t="shared" si="5"/>
        <v>0.01</v>
      </c>
      <c r="O134">
        <f t="shared" si="5"/>
        <v>0.01</v>
      </c>
      <c r="P134">
        <f t="shared" si="5"/>
        <v>4.0000000000000001E-3</v>
      </c>
      <c r="Q134">
        <f t="shared" si="5"/>
        <v>5.0999999999999997E-2</v>
      </c>
      <c r="T134">
        <v>427487</v>
      </c>
      <c r="U134">
        <v>591799</v>
      </c>
      <c r="V134">
        <v>607287</v>
      </c>
      <c r="W134">
        <v>782621</v>
      </c>
      <c r="X134">
        <v>1292165</v>
      </c>
      <c r="Y134">
        <v>551683</v>
      </c>
      <c r="Z134">
        <v>560189</v>
      </c>
      <c r="AA134">
        <v>1203075</v>
      </c>
      <c r="AB134">
        <v>577229</v>
      </c>
      <c r="AC134">
        <v>584459</v>
      </c>
      <c r="AD134">
        <v>263735</v>
      </c>
      <c r="AE134">
        <v>3100432</v>
      </c>
    </row>
    <row r="135" spans="4:31" x14ac:dyDescent="0.15">
      <c r="E135" t="s">
        <v>559</v>
      </c>
      <c r="F135">
        <f t="shared" si="6"/>
        <v>5.0000000000000001E-3</v>
      </c>
      <c r="G135">
        <f t="shared" si="5"/>
        <v>5.0000000000000001E-3</v>
      </c>
      <c r="H135">
        <f t="shared" si="5"/>
        <v>4.0000000000000001E-3</v>
      </c>
      <c r="I135">
        <f t="shared" si="5"/>
        <v>4.0000000000000001E-3</v>
      </c>
      <c r="J135">
        <f t="shared" si="5"/>
        <v>5.0000000000000001E-3</v>
      </c>
      <c r="K135">
        <f t="shared" si="5"/>
        <v>5.0000000000000001E-3</v>
      </c>
      <c r="L135">
        <f t="shared" si="5"/>
        <v>4.0000000000000001E-3</v>
      </c>
      <c r="M135">
        <f t="shared" si="5"/>
        <v>8.9999999999999993E-3</v>
      </c>
      <c r="N135">
        <f t="shared" si="5"/>
        <v>5.0000000000000001E-3</v>
      </c>
      <c r="O135">
        <f t="shared" si="5"/>
        <v>4.0000000000000001E-3</v>
      </c>
      <c r="P135">
        <f t="shared" si="5"/>
        <v>6.0000000000000001E-3</v>
      </c>
      <c r="Q135">
        <f t="shared" si="5"/>
        <v>7.0000000000000001E-3</v>
      </c>
      <c r="T135">
        <v>282951</v>
      </c>
      <c r="U135">
        <v>327075</v>
      </c>
      <c r="V135">
        <v>253716</v>
      </c>
      <c r="W135">
        <v>222968</v>
      </c>
      <c r="X135">
        <v>325993</v>
      </c>
      <c r="Y135">
        <v>281499</v>
      </c>
      <c r="Z135">
        <v>251134</v>
      </c>
      <c r="AA135">
        <v>559147</v>
      </c>
      <c r="AB135">
        <v>281545</v>
      </c>
      <c r="AC135">
        <v>220898</v>
      </c>
      <c r="AD135">
        <v>372411</v>
      </c>
      <c r="AE135">
        <v>401803</v>
      </c>
    </row>
  </sheetData>
  <phoneticPr fontId="1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U9"/>
  <sheetViews>
    <sheetView zoomScale="70" zoomScaleNormal="70" workbookViewId="0">
      <selection activeCell="X30" sqref="X30"/>
    </sheetView>
  </sheetViews>
  <sheetFormatPr defaultColWidth="8.875" defaultRowHeight="13.5" x14ac:dyDescent="0.15"/>
  <sheetData>
    <row r="2" spans="2:21" x14ac:dyDescent="0.15">
      <c r="C2" t="s">
        <v>551</v>
      </c>
      <c r="D2" t="s">
        <v>552</v>
      </c>
      <c r="E2" t="s">
        <v>553</v>
      </c>
      <c r="G2" t="s">
        <v>554</v>
      </c>
      <c r="H2" t="s">
        <v>555</v>
      </c>
      <c r="I2" t="s">
        <v>555</v>
      </c>
    </row>
    <row r="3" spans="2:21" x14ac:dyDescent="0.15">
      <c r="L3" t="s">
        <v>565</v>
      </c>
      <c r="R3" t="s">
        <v>566</v>
      </c>
    </row>
    <row r="4" spans="2:21" x14ac:dyDescent="0.15">
      <c r="C4" t="s">
        <v>551</v>
      </c>
      <c r="D4" t="s">
        <v>552</v>
      </c>
      <c r="E4" t="s">
        <v>553</v>
      </c>
      <c r="M4" t="s">
        <v>551</v>
      </c>
      <c r="N4" t="s">
        <v>552</v>
      </c>
      <c r="O4" t="s">
        <v>553</v>
      </c>
      <c r="S4" t="s">
        <v>551</v>
      </c>
      <c r="T4" t="s">
        <v>552</v>
      </c>
      <c r="U4" t="s">
        <v>553</v>
      </c>
    </row>
    <row r="5" spans="2:21" x14ac:dyDescent="0.15">
      <c r="B5" t="s">
        <v>568</v>
      </c>
      <c r="C5">
        <v>1.3</v>
      </c>
      <c r="D5">
        <v>0.8</v>
      </c>
      <c r="E5">
        <v>0.63</v>
      </c>
      <c r="L5" t="s">
        <v>564</v>
      </c>
      <c r="M5">
        <v>5.3</v>
      </c>
      <c r="N5">
        <v>4.7699999999999996</v>
      </c>
      <c r="O5">
        <v>4.3</v>
      </c>
      <c r="R5" t="s">
        <v>564</v>
      </c>
      <c r="S5">
        <v>2.9</v>
      </c>
      <c r="T5">
        <v>1.92</v>
      </c>
      <c r="U5">
        <v>1.44</v>
      </c>
    </row>
    <row r="6" spans="2:21" x14ac:dyDescent="0.15">
      <c r="B6" t="s">
        <v>569</v>
      </c>
      <c r="C6">
        <v>1.9</v>
      </c>
      <c r="D6">
        <v>1.1000000000000001</v>
      </c>
      <c r="E6">
        <v>0.79</v>
      </c>
      <c r="L6" t="s">
        <v>559</v>
      </c>
      <c r="M6">
        <v>7.7</v>
      </c>
      <c r="N6">
        <v>5.48</v>
      </c>
      <c r="O6">
        <v>3.9</v>
      </c>
      <c r="R6" t="s">
        <v>559</v>
      </c>
      <c r="S6">
        <v>2.5</v>
      </c>
      <c r="T6">
        <v>1.74</v>
      </c>
      <c r="U6">
        <v>1.34</v>
      </c>
    </row>
    <row r="7" spans="2:21" x14ac:dyDescent="0.15">
      <c r="B7" t="s">
        <v>458</v>
      </c>
      <c r="C7">
        <v>3.1</v>
      </c>
      <c r="D7">
        <v>2.2599999999999998</v>
      </c>
      <c r="E7">
        <v>1.34</v>
      </c>
    </row>
    <row r="8" spans="2:21" x14ac:dyDescent="0.15">
      <c r="B8" t="s">
        <v>459</v>
      </c>
      <c r="C8">
        <v>3.48</v>
      </c>
      <c r="D8">
        <v>2.48</v>
      </c>
      <c r="E8">
        <v>1.35</v>
      </c>
    </row>
    <row r="9" spans="2:21" x14ac:dyDescent="0.15">
      <c r="B9" t="s">
        <v>559</v>
      </c>
      <c r="C9">
        <v>4.1399999999999997</v>
      </c>
      <c r="D9">
        <v>3.5</v>
      </c>
      <c r="E9">
        <v>3.2</v>
      </c>
    </row>
  </sheetData>
  <phoneticPr fontId="11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Q94"/>
  <sheetViews>
    <sheetView topLeftCell="A38" zoomScale="60" zoomScaleNormal="60" workbookViewId="0">
      <selection activeCell="N93" sqref="N93"/>
    </sheetView>
  </sheetViews>
  <sheetFormatPr defaultColWidth="8.875" defaultRowHeight="13.5" x14ac:dyDescent="0.15"/>
  <cols>
    <col min="1" max="1" width="13.625" customWidth="1"/>
  </cols>
  <sheetData>
    <row r="1" spans="1:15" x14ac:dyDescent="0.15">
      <c r="A1" t="s">
        <v>461</v>
      </c>
      <c r="L1" t="s">
        <v>462</v>
      </c>
    </row>
    <row r="2" spans="1:15" x14ac:dyDescent="0.15">
      <c r="B2">
        <v>0.6</v>
      </c>
      <c r="C2">
        <v>0.5</v>
      </c>
      <c r="D2">
        <v>0.4</v>
      </c>
      <c r="E2">
        <v>0.3</v>
      </c>
      <c r="F2">
        <v>0.2</v>
      </c>
      <c r="G2">
        <v>0.1</v>
      </c>
      <c r="J2">
        <v>0.6</v>
      </c>
      <c r="K2">
        <v>0.5</v>
      </c>
      <c r="L2">
        <v>0.4</v>
      </c>
      <c r="M2">
        <v>0.3</v>
      </c>
      <c r="N2">
        <v>0.2</v>
      </c>
      <c r="O2">
        <v>0.1</v>
      </c>
    </row>
    <row r="3" spans="1:15" x14ac:dyDescent="0.15">
      <c r="A3" t="s">
        <v>458</v>
      </c>
      <c r="B3">
        <v>3.9</v>
      </c>
      <c r="C3">
        <v>4</v>
      </c>
      <c r="D3">
        <v>4</v>
      </c>
      <c r="E3">
        <v>3.9</v>
      </c>
      <c r="F3">
        <v>4</v>
      </c>
      <c r="G3">
        <v>4</v>
      </c>
      <c r="I3" t="s">
        <v>458</v>
      </c>
      <c r="J3">
        <v>6.9</v>
      </c>
      <c r="K3">
        <v>6.8</v>
      </c>
      <c r="L3">
        <v>6.8</v>
      </c>
      <c r="M3">
        <v>6.8</v>
      </c>
      <c r="N3">
        <v>6.8</v>
      </c>
      <c r="O3">
        <v>6.8</v>
      </c>
    </row>
    <row r="4" spans="1:15" x14ac:dyDescent="0.15">
      <c r="A4" t="s">
        <v>459</v>
      </c>
      <c r="B4">
        <v>4.2</v>
      </c>
      <c r="C4">
        <v>4.4000000000000004</v>
      </c>
      <c r="D4">
        <v>4.4000000000000004</v>
      </c>
      <c r="E4">
        <v>4.5</v>
      </c>
      <c r="F4">
        <v>4.5999999999999996</v>
      </c>
      <c r="G4">
        <v>4.8</v>
      </c>
      <c r="I4" t="s">
        <v>459</v>
      </c>
      <c r="J4">
        <v>6.3</v>
      </c>
      <c r="K4">
        <v>6.2</v>
      </c>
      <c r="L4">
        <v>6</v>
      </c>
      <c r="M4">
        <v>5.7</v>
      </c>
      <c r="N4">
        <v>5.7</v>
      </c>
      <c r="O4">
        <v>5.5</v>
      </c>
    </row>
    <row r="5" spans="1:15" x14ac:dyDescent="0.15">
      <c r="A5" t="s">
        <v>346</v>
      </c>
      <c r="B5">
        <v>5.73</v>
      </c>
      <c r="C5">
        <v>5.8</v>
      </c>
      <c r="D5">
        <v>6.1</v>
      </c>
      <c r="E5">
        <v>6.3</v>
      </c>
      <c r="F5">
        <v>6.6</v>
      </c>
      <c r="G5">
        <v>6.9</v>
      </c>
      <c r="I5" t="s">
        <v>346</v>
      </c>
      <c r="J5">
        <v>5.0999999999999996</v>
      </c>
      <c r="K5">
        <v>5</v>
      </c>
      <c r="L5">
        <v>4.8</v>
      </c>
      <c r="M5">
        <v>4.7</v>
      </c>
      <c r="N5">
        <v>4.5999999999999996</v>
      </c>
      <c r="O5">
        <v>4.4000000000000004</v>
      </c>
    </row>
    <row r="6" spans="1:15" x14ac:dyDescent="0.15">
      <c r="B6">
        <f t="shared" ref="B6:G6" si="0">ROUND(B5/B4-1,2)</f>
        <v>0.36</v>
      </c>
      <c r="C6">
        <f t="shared" si="0"/>
        <v>0.32</v>
      </c>
      <c r="D6">
        <f t="shared" si="0"/>
        <v>0.39</v>
      </c>
      <c r="E6">
        <f t="shared" si="0"/>
        <v>0.4</v>
      </c>
      <c r="F6">
        <f t="shared" si="0"/>
        <v>0.43</v>
      </c>
      <c r="G6">
        <f t="shared" si="0"/>
        <v>0.44</v>
      </c>
      <c r="H6">
        <f>AVERAGE(B6:G6)</f>
        <v>0.38999999999999996</v>
      </c>
      <c r="I6" t="s">
        <v>463</v>
      </c>
      <c r="J6">
        <v>6.4</v>
      </c>
      <c r="K6">
        <v>6.4</v>
      </c>
      <c r="L6">
        <v>6.4</v>
      </c>
      <c r="M6">
        <v>6.4</v>
      </c>
      <c r="N6">
        <v>6.4</v>
      </c>
      <c r="O6">
        <v>6.4</v>
      </c>
    </row>
    <row r="7" spans="1:15" x14ac:dyDescent="0.15">
      <c r="A7" s="1" t="s">
        <v>520</v>
      </c>
      <c r="I7" t="s">
        <v>464</v>
      </c>
      <c r="J7">
        <v>6</v>
      </c>
      <c r="K7">
        <v>5.9</v>
      </c>
      <c r="L7">
        <v>5.7</v>
      </c>
      <c r="M7">
        <v>5.6</v>
      </c>
      <c r="N7">
        <v>5.4</v>
      </c>
      <c r="O7">
        <v>5.3</v>
      </c>
    </row>
    <row r="8" spans="1:15" x14ac:dyDescent="0.15">
      <c r="I8" t="s">
        <v>466</v>
      </c>
      <c r="J8">
        <v>5</v>
      </c>
      <c r="K8">
        <v>4.8</v>
      </c>
      <c r="L8">
        <v>4.7</v>
      </c>
      <c r="M8">
        <v>4.5999999999999996</v>
      </c>
      <c r="N8">
        <v>4.4000000000000004</v>
      </c>
      <c r="O8">
        <v>4.3</v>
      </c>
    </row>
    <row r="28" spans="9:15" x14ac:dyDescent="0.15">
      <c r="J28">
        <v>0.6</v>
      </c>
      <c r="K28">
        <v>0.5</v>
      </c>
      <c r="L28">
        <v>0.4</v>
      </c>
      <c r="M28">
        <v>0.3</v>
      </c>
      <c r="N28">
        <v>0.2</v>
      </c>
      <c r="O28">
        <v>0.1</v>
      </c>
    </row>
    <row r="29" spans="9:15" x14ac:dyDescent="0.15">
      <c r="I29" t="s">
        <v>458</v>
      </c>
      <c r="J29">
        <v>6.9</v>
      </c>
      <c r="K29">
        <v>6.8</v>
      </c>
      <c r="L29">
        <v>6.8</v>
      </c>
      <c r="M29">
        <v>6.8</v>
      </c>
      <c r="N29">
        <v>6.8</v>
      </c>
      <c r="O29">
        <v>6.8</v>
      </c>
    </row>
    <row r="30" spans="9:15" x14ac:dyDescent="0.15">
      <c r="I30" t="s">
        <v>459</v>
      </c>
      <c r="J30">
        <v>6.3</v>
      </c>
      <c r="K30">
        <v>6.2</v>
      </c>
      <c r="L30">
        <v>6</v>
      </c>
      <c r="M30">
        <v>5.7</v>
      </c>
      <c r="N30">
        <v>5.7</v>
      </c>
      <c r="O30">
        <v>5.5</v>
      </c>
    </row>
    <row r="31" spans="9:15" x14ac:dyDescent="0.15">
      <c r="I31" t="s">
        <v>346</v>
      </c>
      <c r="J31">
        <v>5.0999999999999996</v>
      </c>
      <c r="K31">
        <v>5</v>
      </c>
      <c r="L31">
        <v>4.9000000000000004</v>
      </c>
      <c r="M31">
        <v>4.7</v>
      </c>
      <c r="N31">
        <v>4.5999999999999996</v>
      </c>
      <c r="O31">
        <v>4.4000000000000004</v>
      </c>
    </row>
    <row r="37" spans="1:43" x14ac:dyDescent="0.15">
      <c r="B37">
        <v>0.5</v>
      </c>
      <c r="C37">
        <v>0.4</v>
      </c>
      <c r="D37">
        <v>0.3</v>
      </c>
      <c r="E37">
        <v>0.2</v>
      </c>
      <c r="F37">
        <v>0.1</v>
      </c>
      <c r="G37">
        <v>0.05</v>
      </c>
      <c r="H37">
        <v>0.01</v>
      </c>
      <c r="I37">
        <v>5.0000000000000001E-3</v>
      </c>
      <c r="J37">
        <v>1E-3</v>
      </c>
    </row>
    <row r="38" spans="1:43" x14ac:dyDescent="0.15">
      <c r="A38" t="s">
        <v>539</v>
      </c>
      <c r="B38">
        <v>1.46</v>
      </c>
      <c r="C38">
        <v>1.45</v>
      </c>
      <c r="D38">
        <v>1.44</v>
      </c>
      <c r="E38">
        <v>1.43</v>
      </c>
      <c r="F38">
        <v>1.45</v>
      </c>
      <c r="G38">
        <v>1.45</v>
      </c>
      <c r="H38">
        <v>1.45</v>
      </c>
      <c r="I38">
        <v>1.44</v>
      </c>
      <c r="J38">
        <v>1.45</v>
      </c>
    </row>
    <row r="39" spans="1:43" x14ac:dyDescent="0.15">
      <c r="A39" t="s">
        <v>559</v>
      </c>
      <c r="B39">
        <v>2.56</v>
      </c>
      <c r="C39">
        <v>2.69</v>
      </c>
      <c r="D39">
        <v>2.81</v>
      </c>
      <c r="E39">
        <v>2.98</v>
      </c>
      <c r="F39">
        <v>3.2</v>
      </c>
      <c r="G39">
        <v>3.31</v>
      </c>
      <c r="H39">
        <v>3.42</v>
      </c>
      <c r="I39">
        <v>3.43</v>
      </c>
      <c r="J39">
        <v>3.43</v>
      </c>
    </row>
    <row r="40" spans="1:43" x14ac:dyDescent="0.15">
      <c r="A40" s="1" t="s">
        <v>77</v>
      </c>
      <c r="C40">
        <f t="shared" ref="C40:J40" si="1">ROUND((C45-C44)/C44, 3)</f>
        <v>0.96399999999999997</v>
      </c>
      <c r="D40">
        <f t="shared" si="1"/>
        <v>1.036</v>
      </c>
      <c r="E40">
        <f t="shared" si="1"/>
        <v>1.159</v>
      </c>
      <c r="F40">
        <f t="shared" si="1"/>
        <v>1.37</v>
      </c>
      <c r="G40">
        <f t="shared" si="1"/>
        <v>1.5269999999999999</v>
      </c>
      <c r="H40">
        <f t="shared" si="1"/>
        <v>1.3109999999999999</v>
      </c>
      <c r="I40">
        <f t="shared" si="1"/>
        <v>1.1990000000000001</v>
      </c>
      <c r="J40">
        <f t="shared" si="1"/>
        <v>0.94899999999999995</v>
      </c>
    </row>
    <row r="41" spans="1:43" x14ac:dyDescent="0.15">
      <c r="A41" t="s">
        <v>521</v>
      </c>
      <c r="L41" s="1" t="s">
        <v>462</v>
      </c>
      <c r="W41" s="1" t="s">
        <v>522</v>
      </c>
      <c r="AH41" s="1" t="s">
        <v>523</v>
      </c>
    </row>
    <row r="42" spans="1:43" x14ac:dyDescent="0.15">
      <c r="B42">
        <v>0.5</v>
      </c>
      <c r="C42">
        <v>0.4</v>
      </c>
      <c r="D42">
        <v>0.3</v>
      </c>
      <c r="E42">
        <v>0.2</v>
      </c>
      <c r="F42">
        <v>0.1</v>
      </c>
      <c r="G42">
        <v>0.05</v>
      </c>
      <c r="H42">
        <v>0.01</v>
      </c>
      <c r="I42">
        <v>5.0000000000000001E-3</v>
      </c>
      <c r="J42">
        <v>1E-3</v>
      </c>
      <c r="M42">
        <v>0.5</v>
      </c>
      <c r="N42">
        <v>0.4</v>
      </c>
      <c r="O42">
        <v>0.3</v>
      </c>
      <c r="P42">
        <v>0.2</v>
      </c>
      <c r="Q42">
        <v>0.1</v>
      </c>
      <c r="R42">
        <v>0.05</v>
      </c>
      <c r="S42">
        <v>0.01</v>
      </c>
      <c r="T42">
        <v>5.0000000000000001E-3</v>
      </c>
      <c r="U42">
        <v>1E-3</v>
      </c>
      <c r="X42">
        <v>0.5</v>
      </c>
      <c r="Y42">
        <v>0.4</v>
      </c>
      <c r="Z42">
        <v>0.3</v>
      </c>
      <c r="AA42">
        <v>0.2</v>
      </c>
      <c r="AB42">
        <v>0.1</v>
      </c>
      <c r="AC42">
        <v>0.05</v>
      </c>
      <c r="AD42">
        <v>0.01</v>
      </c>
      <c r="AE42">
        <v>5.0000000000000001E-3</v>
      </c>
      <c r="AF42">
        <v>1E-3</v>
      </c>
      <c r="AI42">
        <v>0.5</v>
      </c>
      <c r="AJ42">
        <v>0.4</v>
      </c>
      <c r="AK42">
        <v>0.3</v>
      </c>
      <c r="AL42">
        <v>0.2</v>
      </c>
      <c r="AM42">
        <v>0.1</v>
      </c>
      <c r="AN42">
        <v>0.05</v>
      </c>
      <c r="AO42">
        <v>0.01</v>
      </c>
      <c r="AP42">
        <v>5.0000000000000001E-3</v>
      </c>
      <c r="AQ42">
        <v>1E-3</v>
      </c>
    </row>
    <row r="43" spans="1:43" x14ac:dyDescent="0.15">
      <c r="A43" t="s">
        <v>458</v>
      </c>
      <c r="B43">
        <v>1.35</v>
      </c>
      <c r="C43">
        <v>1.34</v>
      </c>
      <c r="D43">
        <v>1.35</v>
      </c>
      <c r="E43">
        <v>1.34</v>
      </c>
      <c r="F43">
        <v>1.34</v>
      </c>
      <c r="G43">
        <v>1.34</v>
      </c>
      <c r="H43">
        <v>1.34</v>
      </c>
      <c r="I43">
        <v>1.34</v>
      </c>
      <c r="J43">
        <v>1.34</v>
      </c>
      <c r="L43" t="s">
        <v>458</v>
      </c>
      <c r="M43">
        <v>6.65</v>
      </c>
      <c r="N43">
        <v>6.64</v>
      </c>
      <c r="O43">
        <v>6.64</v>
      </c>
      <c r="P43">
        <v>6.65</v>
      </c>
      <c r="Q43">
        <v>6.65</v>
      </c>
      <c r="R43">
        <v>6.65</v>
      </c>
      <c r="S43">
        <v>6.65</v>
      </c>
      <c r="T43">
        <v>6.65</v>
      </c>
      <c r="U43">
        <v>6.65</v>
      </c>
      <c r="W43" t="s">
        <v>458</v>
      </c>
      <c r="X43">
        <v>2.73</v>
      </c>
      <c r="Y43">
        <v>2.73</v>
      </c>
      <c r="Z43">
        <v>2.73</v>
      </c>
      <c r="AA43">
        <v>2.73</v>
      </c>
      <c r="AB43">
        <v>2.73</v>
      </c>
      <c r="AC43">
        <v>2.73</v>
      </c>
      <c r="AD43">
        <v>2.74</v>
      </c>
      <c r="AE43">
        <v>2.73</v>
      </c>
      <c r="AF43">
        <v>2.73</v>
      </c>
      <c r="AH43" t="s">
        <v>458</v>
      </c>
      <c r="AI43">
        <v>2.9000000000000001E-2</v>
      </c>
      <c r="AJ43">
        <v>2.9000000000000001E-2</v>
      </c>
      <c r="AK43">
        <v>2.9000000000000001E-2</v>
      </c>
      <c r="AL43">
        <v>2.9000000000000001E-2</v>
      </c>
      <c r="AM43">
        <v>2.9000000000000001E-2</v>
      </c>
      <c r="AN43">
        <v>2.9000000000000001E-2</v>
      </c>
      <c r="AO43">
        <v>2.9000000000000001E-2</v>
      </c>
      <c r="AP43">
        <v>2.9000000000000001E-2</v>
      </c>
      <c r="AQ43">
        <v>2.9000000000000001E-2</v>
      </c>
    </row>
    <row r="44" spans="1:43" x14ac:dyDescent="0.15">
      <c r="A44" t="s">
        <v>459</v>
      </c>
      <c r="B44">
        <v>1.35</v>
      </c>
      <c r="C44">
        <v>1.37</v>
      </c>
      <c r="D44">
        <v>1.38</v>
      </c>
      <c r="E44">
        <v>1.38</v>
      </c>
      <c r="F44">
        <v>1.35</v>
      </c>
      <c r="G44">
        <v>1.31</v>
      </c>
      <c r="H44">
        <v>1.48</v>
      </c>
      <c r="I44">
        <v>1.56</v>
      </c>
      <c r="J44">
        <v>1.76</v>
      </c>
      <c r="L44" t="s">
        <v>459</v>
      </c>
      <c r="M44">
        <v>6.64</v>
      </c>
      <c r="N44">
        <v>6.47</v>
      </c>
      <c r="O44">
        <v>6.28</v>
      </c>
      <c r="P44">
        <v>6.08</v>
      </c>
      <c r="Q44">
        <v>5.89</v>
      </c>
      <c r="R44">
        <v>5.8</v>
      </c>
      <c r="S44">
        <v>5.28</v>
      </c>
      <c r="T44">
        <v>4.6399999999999997</v>
      </c>
      <c r="U44">
        <v>3.11</v>
      </c>
      <c r="W44" t="s">
        <v>459</v>
      </c>
      <c r="X44">
        <v>2.72</v>
      </c>
      <c r="Y44">
        <v>2.71</v>
      </c>
      <c r="Z44">
        <v>2.7</v>
      </c>
      <c r="AA44">
        <v>2.65</v>
      </c>
      <c r="AB44">
        <v>2.52</v>
      </c>
      <c r="AC44">
        <v>2.34</v>
      </c>
      <c r="AD44">
        <v>2</v>
      </c>
      <c r="AE44">
        <v>1.93</v>
      </c>
      <c r="AF44">
        <v>1.87</v>
      </c>
      <c r="AH44" t="s">
        <v>459</v>
      </c>
      <c r="AI44">
        <v>2.9000000000000001E-2</v>
      </c>
      <c r="AJ44">
        <v>2.9000000000000001E-2</v>
      </c>
      <c r="AK44">
        <v>2.8000000000000001E-2</v>
      </c>
      <c r="AL44">
        <v>2.7E-2</v>
      </c>
      <c r="AM44">
        <v>2.5000000000000001E-2</v>
      </c>
      <c r="AN44">
        <v>2.4E-2</v>
      </c>
      <c r="AO44">
        <v>2.7E-2</v>
      </c>
      <c r="AP44">
        <v>2.5000000000000001E-2</v>
      </c>
      <c r="AQ44">
        <v>1.9E-2</v>
      </c>
    </row>
    <row r="45" spans="1:43" x14ac:dyDescent="0.15">
      <c r="A45" t="s">
        <v>559</v>
      </c>
      <c r="B45">
        <v>2.56</v>
      </c>
      <c r="C45">
        <v>2.69</v>
      </c>
      <c r="D45">
        <v>2.81</v>
      </c>
      <c r="E45">
        <v>2.98</v>
      </c>
      <c r="F45">
        <v>3.2</v>
      </c>
      <c r="G45">
        <v>3.31</v>
      </c>
      <c r="H45">
        <v>3.42</v>
      </c>
      <c r="I45">
        <v>3.43</v>
      </c>
      <c r="J45">
        <v>3.43</v>
      </c>
      <c r="L45" t="s">
        <v>559</v>
      </c>
      <c r="M45">
        <v>4.62</v>
      </c>
      <c r="N45">
        <v>4.25</v>
      </c>
      <c r="O45">
        <v>4.2</v>
      </c>
      <c r="P45">
        <v>4.16</v>
      </c>
      <c r="Q45">
        <v>4.12</v>
      </c>
      <c r="R45">
        <v>4.0999999999999996</v>
      </c>
      <c r="S45">
        <v>4.09</v>
      </c>
      <c r="T45">
        <v>4.09</v>
      </c>
      <c r="U45">
        <v>4.09</v>
      </c>
      <c r="W45" t="s">
        <v>559</v>
      </c>
      <c r="X45">
        <v>1.6</v>
      </c>
      <c r="Y45">
        <v>1.59</v>
      </c>
      <c r="Z45">
        <v>1.58</v>
      </c>
      <c r="AA45">
        <v>1.57</v>
      </c>
      <c r="AB45">
        <v>1.56</v>
      </c>
      <c r="AC45">
        <v>1.56</v>
      </c>
      <c r="AD45">
        <v>1.55</v>
      </c>
      <c r="AE45">
        <v>1.55</v>
      </c>
      <c r="AF45">
        <v>1.55</v>
      </c>
      <c r="AH45" t="s">
        <v>559</v>
      </c>
      <c r="AI45">
        <v>6.0000000000000001E-3</v>
      </c>
      <c r="AJ45">
        <v>5.0000000000000001E-3</v>
      </c>
      <c r="AK45">
        <v>5.0000000000000001E-3</v>
      </c>
      <c r="AL45">
        <v>5.0000000000000001E-3</v>
      </c>
      <c r="AM45">
        <v>5.0000000000000001E-3</v>
      </c>
      <c r="AN45">
        <v>5.0000000000000001E-3</v>
      </c>
      <c r="AO45">
        <v>5.0000000000000001E-3</v>
      </c>
      <c r="AP45">
        <v>5.0000000000000001E-3</v>
      </c>
      <c r="AQ45">
        <v>4.0000000000000001E-3</v>
      </c>
    </row>
    <row r="63" spans="2:9" x14ac:dyDescent="0.15">
      <c r="B63">
        <f>ROUND((B45-B44)/B44, 3)</f>
        <v>0.89600000000000002</v>
      </c>
      <c r="C63">
        <f t="shared" ref="C63:I63" si="2">ROUND((C45-C44)/C44, 3)</f>
        <v>0.96399999999999997</v>
      </c>
      <c r="D63">
        <f t="shared" si="2"/>
        <v>1.036</v>
      </c>
      <c r="E63">
        <f t="shared" si="2"/>
        <v>1.159</v>
      </c>
      <c r="F63">
        <f t="shared" si="2"/>
        <v>1.37</v>
      </c>
      <c r="G63">
        <f t="shared" si="2"/>
        <v>1.5269999999999999</v>
      </c>
      <c r="H63">
        <f t="shared" si="2"/>
        <v>1.3109999999999999</v>
      </c>
      <c r="I63">
        <f t="shared" si="2"/>
        <v>1.1990000000000001</v>
      </c>
    </row>
    <row r="65" spans="1:18" x14ac:dyDescent="0.15">
      <c r="A65" s="1" t="s">
        <v>527</v>
      </c>
    </row>
    <row r="66" spans="1:18" x14ac:dyDescent="0.15">
      <c r="B66">
        <v>0.5</v>
      </c>
      <c r="C66">
        <v>0.4</v>
      </c>
      <c r="D66">
        <v>0.3</v>
      </c>
      <c r="E66">
        <v>0.2</v>
      </c>
      <c r="F66">
        <v>0.1</v>
      </c>
      <c r="G66">
        <v>0.05</v>
      </c>
      <c r="H66">
        <v>0.01</v>
      </c>
      <c r="I66">
        <v>5.0000000000000001E-3</v>
      </c>
      <c r="J66">
        <v>1E-3</v>
      </c>
      <c r="M66" t="s">
        <v>529</v>
      </c>
      <c r="O66" t="s">
        <v>531</v>
      </c>
      <c r="P66" t="s">
        <v>532</v>
      </c>
      <c r="Q66" t="s">
        <v>533</v>
      </c>
      <c r="R66" t="s">
        <v>528</v>
      </c>
    </row>
    <row r="67" spans="1:18" x14ac:dyDescent="0.15">
      <c r="A67" t="s">
        <v>458</v>
      </c>
      <c r="B67">
        <v>4.4000000000000004</v>
      </c>
      <c r="C67">
        <v>4.5</v>
      </c>
      <c r="D67">
        <v>4.4000000000000004</v>
      </c>
      <c r="E67">
        <v>4.4000000000000004</v>
      </c>
      <c r="F67">
        <v>4.4000000000000004</v>
      </c>
      <c r="G67">
        <v>4.4000000000000004</v>
      </c>
      <c r="H67">
        <v>4.4000000000000004</v>
      </c>
      <c r="I67">
        <v>4.4000000000000004</v>
      </c>
      <c r="J67">
        <v>4.4000000000000004</v>
      </c>
      <c r="M67">
        <f>ROUND(1/E43,3)</f>
        <v>0.746</v>
      </c>
      <c r="N67" t="s">
        <v>458</v>
      </c>
      <c r="O67">
        <v>0.06</v>
      </c>
      <c r="P67">
        <v>0.253</v>
      </c>
      <c r="Q67">
        <f>M67-O67-P67</f>
        <v>0.43299999999999994</v>
      </c>
    </row>
    <row r="68" spans="1:18" x14ac:dyDescent="0.15">
      <c r="A68" t="s">
        <v>459</v>
      </c>
      <c r="B68">
        <v>4.4000000000000004</v>
      </c>
      <c r="C68">
        <v>4.5</v>
      </c>
      <c r="D68">
        <v>4.7</v>
      </c>
      <c r="E68">
        <v>4.8</v>
      </c>
      <c r="F68">
        <v>5</v>
      </c>
      <c r="G68">
        <v>5.0999999999999996</v>
      </c>
      <c r="H68">
        <v>5.5</v>
      </c>
      <c r="I68">
        <v>6.2</v>
      </c>
      <c r="J68">
        <v>8.6999999999999993</v>
      </c>
      <c r="M68">
        <f t="shared" ref="M68:M69" si="3">ROUND(1/E44,3)</f>
        <v>0.72499999999999998</v>
      </c>
      <c r="N68" t="s">
        <v>459</v>
      </c>
      <c r="O68">
        <v>0.06</v>
      </c>
      <c r="P68">
        <v>0.28199999999999997</v>
      </c>
      <c r="Q68">
        <f>M68-O68-P68</f>
        <v>0.38300000000000006</v>
      </c>
    </row>
    <row r="69" spans="1:18" x14ac:dyDescent="0.15">
      <c r="A69" t="s">
        <v>559</v>
      </c>
      <c r="B69">
        <v>6.9</v>
      </c>
      <c r="C69">
        <v>7</v>
      </c>
      <c r="D69">
        <v>7</v>
      </c>
      <c r="E69">
        <v>7.1</v>
      </c>
      <c r="F69">
        <v>7.1</v>
      </c>
      <c r="G69">
        <v>7.2</v>
      </c>
      <c r="H69">
        <v>7.2</v>
      </c>
      <c r="I69">
        <v>7.2</v>
      </c>
      <c r="J69">
        <v>7.2</v>
      </c>
      <c r="M69">
        <f t="shared" si="3"/>
        <v>0.33600000000000002</v>
      </c>
      <c r="N69" t="s">
        <v>559</v>
      </c>
      <c r="O69">
        <v>1.4999999999999999E-2</v>
      </c>
      <c r="P69">
        <f>0.061*4</f>
        <v>0.24399999999999999</v>
      </c>
      <c r="Q69">
        <f>M69-O69-P69</f>
        <v>7.7000000000000013E-2</v>
      </c>
      <c r="R69">
        <v>1.0000000000000001E-5</v>
      </c>
    </row>
    <row r="88" spans="1:10" x14ac:dyDescent="0.15">
      <c r="C88">
        <f t="shared" ref="C88:I88" si="4">ROUND((C69-C68)/C68,3)</f>
        <v>0.55600000000000005</v>
      </c>
      <c r="D88">
        <f t="shared" si="4"/>
        <v>0.48899999999999999</v>
      </c>
      <c r="E88">
        <f t="shared" si="4"/>
        <v>0.47899999999999998</v>
      </c>
      <c r="F88">
        <f t="shared" si="4"/>
        <v>0.42</v>
      </c>
      <c r="G88">
        <f t="shared" si="4"/>
        <v>0.41199999999999998</v>
      </c>
      <c r="H88">
        <f t="shared" si="4"/>
        <v>0.309</v>
      </c>
      <c r="I88">
        <f t="shared" si="4"/>
        <v>0.161</v>
      </c>
    </row>
    <row r="93" spans="1:10" x14ac:dyDescent="0.15">
      <c r="A93" t="s">
        <v>543</v>
      </c>
      <c r="B93">
        <v>0.5</v>
      </c>
      <c r="C93">
        <v>0.4</v>
      </c>
      <c r="D93">
        <v>0.3</v>
      </c>
      <c r="E93">
        <v>0.2</v>
      </c>
      <c r="F93">
        <v>0.1</v>
      </c>
      <c r="G93">
        <v>0.05</v>
      </c>
      <c r="H93">
        <v>0.01</v>
      </c>
      <c r="I93">
        <v>5.0000000000000001E-3</v>
      </c>
      <c r="J93">
        <v>1E-3</v>
      </c>
    </row>
    <row r="94" spans="1:10" x14ac:dyDescent="0.15">
      <c r="B94">
        <f>ROUND((B45-B38)/B38,3)</f>
        <v>0.753</v>
      </c>
      <c r="C94">
        <f t="shared" ref="C94:J94" si="5">ROUND((C45-C38)/C38,3)</f>
        <v>0.85499999999999998</v>
      </c>
      <c r="D94">
        <f t="shared" si="5"/>
        <v>0.95099999999999996</v>
      </c>
      <c r="E94">
        <f t="shared" si="5"/>
        <v>1.0840000000000001</v>
      </c>
      <c r="F94">
        <f t="shared" si="5"/>
        <v>1.2070000000000001</v>
      </c>
      <c r="G94">
        <f t="shared" si="5"/>
        <v>1.2829999999999999</v>
      </c>
      <c r="H94">
        <f t="shared" si="5"/>
        <v>1.359</v>
      </c>
      <c r="I94">
        <f t="shared" si="5"/>
        <v>1.3819999999999999</v>
      </c>
      <c r="J94">
        <f t="shared" si="5"/>
        <v>1.3660000000000001</v>
      </c>
    </row>
  </sheetData>
  <phoneticPr fontId="1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fpga gpu glops trend</vt:lpstr>
      <vt:lpstr>CPU_Horiz_word</vt:lpstr>
      <vt:lpstr>byteslice</vt:lpstr>
      <vt:lpstr>cpu_memory_bandwidth</vt:lpstr>
      <vt:lpstr>cost_model_time</vt:lpstr>
      <vt:lpstr>cost_model_memory</vt:lpstr>
      <vt:lpstr>performance of TPC-H</vt:lpstr>
      <vt:lpstr>2-3-4_comparison</vt:lpstr>
      <vt:lpstr>4_column_comparsion</vt:lpstr>
      <vt:lpstr>4_column_comparsion_complex</vt:lpstr>
      <vt:lpstr>2_column_comparason</vt:lpstr>
      <vt:lpstr>3_column_comparison</vt:lpstr>
      <vt:lpstr>synthesized_result_sum</vt:lpstr>
      <vt:lpstr>1_column_width_prefetch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2020-01-04T07:00:55Z</dcterms:modified>
</cp:coreProperties>
</file>